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EX_ECC\MDS_IS\01_Info-Produkte\Website\Customised Solutions\GoGreen\"/>
    </mc:Choice>
  </mc:AlternateContent>
  <xr:revisionPtr revIDLastSave="0" documentId="8_{F81DA25C-9621-43EC-AF82-A4BBD7BD5CC0}" xr6:coauthVersionLast="47" xr6:coauthVersionMax="47" xr10:uidLastSave="{00000000-0000-0000-0000-000000000000}"/>
  <bookViews>
    <workbookView xWindow="28680" yWindow="-120" windowWidth="38640" windowHeight="21240" xr2:uid="{481EFE1D-4787-41B7-AD94-06EA8E1C57F5}"/>
  </bookViews>
  <sheets>
    <sheet name="Sheet1" sheetId="1" r:id="rId1"/>
  </sheets>
  <definedNames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-100</definedName>
    <definedName name="_IDVTrackerMajorVersion72_" hidden="1">1</definedName>
    <definedName name="_IDVTrackerMinorVersion72_" hidden="1">0</definedName>
    <definedName name="_IDVTrackerVersion72_" hidden="1">-1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0" i="1" l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2" i="1"/>
  <c r="D2" i="1"/>
</calcChain>
</file>

<file path=xl/sharedStrings.xml><?xml version="1.0" encoding="utf-8"?>
<sst xmlns="http://schemas.openxmlformats.org/spreadsheetml/2006/main" count="132" uniqueCount="5">
  <si>
    <t>Handelstag</t>
  </si>
  <si>
    <r>
      <t xml:space="preserve">CEGH Year Future 2023 - G8BY
</t>
    </r>
    <r>
      <rPr>
        <sz val="10"/>
        <rFont val="Calibri Light"/>
        <family val="2"/>
        <scheme val="major"/>
      </rPr>
      <t>in €/MWh</t>
    </r>
  </si>
  <si>
    <t>Okt 2022</t>
  </si>
  <si>
    <t>Okt 2023</t>
  </si>
  <si>
    <r>
      <t xml:space="preserve">CEGH Season Future Okt 2022/ 2023 - G8BS
</t>
    </r>
    <r>
      <rPr>
        <sz val="10"/>
        <rFont val="Calibri Light"/>
        <family val="2"/>
        <scheme val="major"/>
      </rPr>
      <t>in €/MWh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</si>
</sst>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m/dd/yyyy"/>
    <numFmt numFmtId="167" formatCode="dd\.mm\.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name val="Calibri Light"/>
      <family val="2"/>
      <scheme val="major"/>
    </font>
    <font>
      <sz val="10"/>
      <name val="Calibri Light"/>
      <family val="2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0" fillId="0" borderId="4" xfId="0" applyNumberFormat="1" applyBorder="1"/>
    <xf numFmtId="14" fontId="1" fillId="0" borderId="1" xfId="0" applyNumberFormat="1" applyFont="1" applyBorder="1"/>
    <xf numFmtId="164" fontId="0" fillId="0" borderId="2" xfId="0" applyNumberFormat="1" applyBorder="1"/>
    <xf numFmtId="0" fontId="1" fillId="0" borderId="1" xfId="0" applyFont="1" applyBorder="1"/>
    <xf numFmtId="0" fontId="0" fillId="0" borderId="2" xfId="0" applyBorder="1"/>
    <xf numFmtId="165" fontId="0" fillId="0" borderId="1" xfId="0" applyNumberFormat="1" applyBorder="1"/>
    <xf numFmtId="0" fontId="0" fillId="0" borderId="1" xfId="0" applyBorder="1"/>
    <xf numFmtId="0" fontId="3" fillId="2" borderId="6" xfId="1" applyFont="1" applyFill="1" applyBorder="1" applyAlignment="1">
      <alignment vertical="center" wrapText="1"/>
    </xf>
    <xf numFmtId="164" fontId="0" fillId="0" borderId="6" xfId="0" applyNumberFormat="1" applyBorder="1"/>
    <xf numFmtId="0" fontId="0" fillId="0" borderId="6" xfId="0" applyBorder="1"/>
    <xf numFmtId="0" fontId="3" fillId="2" borderId="5" xfId="1" applyFont="1" applyFill="1" applyBorder="1" applyAlignment="1">
      <alignment horizontal="left" vertical="center" wrapText="1"/>
    </xf>
    <xf numFmtId="164" fontId="0" fillId="0" borderId="2" xfId="0" applyNumberFormat="1" applyFill="1" applyBorder="1"/>
    <xf numFmtId="167" fontId="1" fillId="0" borderId="3" xfId="0" applyNumberFormat="1" applyFont="1" applyBorder="1"/>
    <xf numFmtId="167" fontId="1" fillId="0" borderId="1" xfId="0" applyNumberFormat="1" applyFont="1" applyBorder="1"/>
    <xf numFmtId="167" fontId="1" fillId="0" borderId="0" xfId="0" applyNumberFormat="1" applyFont="1" applyBorder="1"/>
    <xf numFmtId="164" fontId="0" fillId="0" borderId="3" xfId="0" applyNumberFormat="1" applyBorder="1"/>
    <xf numFmtId="164" fontId="0" fillId="0" borderId="1" xfId="0" applyNumberFormat="1" applyBorder="1"/>
    <xf numFmtId="0" fontId="3" fillId="2" borderId="1" xfId="1" applyFont="1" applyFill="1" applyBorder="1" applyAlignment="1">
      <alignment horizontal="left" vertical="center" wrapText="1"/>
    </xf>
    <xf numFmtId="167" fontId="0" fillId="0" borderId="3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</cellXfs>
  <cellStyles count="2">
    <cellStyle name="Normal" xfId="0" builtinId="0"/>
    <cellStyle name="Standard_Tabelle1" xfId="1" xr:uid="{5BD08AE8-F414-4E58-A66E-276F932AE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storm.rtd">
      <tp>
        <v>80.278999999999996</v>
        <stp>pc97048</stp>
        <stp>daily</stp>
        <stp>/E.G8FYF23</stp>
        <stp>Close</stp>
        <stp>4/1/2022 12:00:00 AM</stp>
        <stp/>
        <stp/>
        <stp/>
        <stp/>
        <stp>#</stp>
        <stp/>
        <stp/>
        <stp/>
        <stp/>
        <stp>/E.G8FYF23</stp>
        <stp>Thousandths</stp>
        <stp/>
        <stp>False</stp>
        <tr r="D2" s="1"/>
        <tr r="D2" s="1"/>
      </tp>
      <tp>
        <v>114.22</v>
        <stp>pc97048</stp>
        <stp>daily</stp>
        <stp>/E.G8FS&lt;0&gt;</stp>
        <stp>Close</stp>
        <stp>4/1/2022 12:00:00 AM</stp>
        <stp/>
        <stp/>
        <stp/>
        <stp/>
        <stp>#</stp>
        <stp/>
        <stp/>
        <stp/>
        <stp/>
        <stp/>
        <stp>Thousandths</stp>
        <stp/>
        <stp>False</stp>
        <tr r="B2" s="1"/>
        <tr r="B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88CB-471B-4DCD-A3D1-E53A67C3673F}">
  <dimension ref="A1:D138"/>
  <sheetViews>
    <sheetView tabSelected="1" zoomScale="130" zoomScaleNormal="130" workbookViewId="0"/>
  </sheetViews>
  <sheetFormatPr defaultRowHeight="15" x14ac:dyDescent="0.25"/>
  <cols>
    <col min="1" max="1" width="10.7109375" style="5" bestFit="1" customWidth="1"/>
    <col min="2" max="2" width="13.7109375" style="6" customWidth="1"/>
    <col min="3" max="3" width="13.7109375" style="8" customWidth="1"/>
    <col min="4" max="4" width="17.85546875" style="11" customWidth="1"/>
  </cols>
  <sheetData>
    <row r="1" spans="1:4" ht="75.75" x14ac:dyDescent="0.25">
      <c r="A1" s="1" t="s">
        <v>0</v>
      </c>
      <c r="B1" s="12" t="s">
        <v>4</v>
      </c>
      <c r="C1" s="19"/>
      <c r="D1" s="9" t="s">
        <v>1</v>
      </c>
    </row>
    <row r="2" spans="1:4" x14ac:dyDescent="0.25">
      <c r="A2" s="14">
        <f>DATE(2022, 4, 1)</f>
        <v>44652</v>
      </c>
      <c r="B2" s="2">
        <f>IF(ISERROR(_xll.Storm.ExcelMacros.GvDaily("/E.G8FS&lt;0&gt;", "Close", A2, , , , , "#", , , , , , "Thousandths", , FALSE, )), 114.22, _xll.Storm.ExcelMacros.GvDaily("/E.G8FS&lt;0&gt;", "Close", A2, , , , , "#", , , , , , "Thousandths", , FALSE, ))</f>
        <v>114.22</v>
      </c>
      <c r="C2" s="20" t="s">
        <v>2</v>
      </c>
      <c r="D2" s="17">
        <f>IF(ISERROR(_xll.Storm.ExcelMacros.GvDaily("/E.G8FYF23", "Close", A2, , , , , "#", , , , , "/E.G8FYF23", "Thousandths", , FALSE, )), 80.279, _xll.Storm.ExcelMacros.GvDaily("/E.G8FYF23", "Close", A2, , , , , "#", , , , , "/E.G8FYF23", "Thousandths", , FALSE, ))</f>
        <v>80.278999999999996</v>
      </c>
    </row>
    <row r="3" spans="1:4" x14ac:dyDescent="0.25">
      <c r="A3" s="15">
        <f>DATE(2022, 4, 4)</f>
        <v>44655</v>
      </c>
      <c r="B3" s="4">
        <v>110.748</v>
      </c>
      <c r="C3" s="21" t="s">
        <v>2</v>
      </c>
      <c r="D3" s="18">
        <v>78.953999999999994</v>
      </c>
    </row>
    <row r="4" spans="1:4" x14ac:dyDescent="0.25">
      <c r="A4" s="15">
        <f>DATE(2022, 4, 5)</f>
        <v>44656</v>
      </c>
      <c r="B4" s="4">
        <v>111.05</v>
      </c>
      <c r="C4" s="21" t="s">
        <v>2</v>
      </c>
      <c r="D4" s="18">
        <v>83.2</v>
      </c>
    </row>
    <row r="5" spans="1:4" x14ac:dyDescent="0.25">
      <c r="A5" s="15">
        <f>DATE(2022, 4, 6)</f>
        <v>44657</v>
      </c>
      <c r="B5" s="4">
        <v>109.85</v>
      </c>
      <c r="C5" s="21" t="s">
        <v>2</v>
      </c>
      <c r="D5" s="18">
        <v>81.573999999999998</v>
      </c>
    </row>
    <row r="6" spans="1:4" x14ac:dyDescent="0.25">
      <c r="A6" s="15">
        <f>DATE(2022, 4, 7)</f>
        <v>44658</v>
      </c>
      <c r="B6" s="4">
        <v>106.53</v>
      </c>
      <c r="C6" s="21" t="s">
        <v>2</v>
      </c>
      <c r="D6" s="18">
        <v>80.83</v>
      </c>
    </row>
    <row r="7" spans="1:4" x14ac:dyDescent="0.25">
      <c r="A7" s="15">
        <f>DATE(2022, 4, 8)</f>
        <v>44659</v>
      </c>
      <c r="B7" s="4">
        <v>105.956</v>
      </c>
      <c r="C7" s="21" t="s">
        <v>2</v>
      </c>
      <c r="D7" s="18">
        <v>82.234999999999999</v>
      </c>
    </row>
    <row r="8" spans="1:4" x14ac:dyDescent="0.25">
      <c r="A8" s="15">
        <f>DATE(2022, 4, 11)</f>
        <v>44662</v>
      </c>
      <c r="B8" s="4">
        <v>104.015</v>
      </c>
      <c r="C8" s="21" t="s">
        <v>2</v>
      </c>
      <c r="D8" s="18">
        <v>83.86</v>
      </c>
    </row>
    <row r="9" spans="1:4" x14ac:dyDescent="0.25">
      <c r="A9" s="15">
        <f>DATE(2022, 4, 12)</f>
        <v>44663</v>
      </c>
      <c r="B9" s="4">
        <v>105.31</v>
      </c>
      <c r="C9" s="21" t="s">
        <v>2</v>
      </c>
      <c r="D9" s="18">
        <v>85.9</v>
      </c>
    </row>
    <row r="10" spans="1:4" x14ac:dyDescent="0.25">
      <c r="A10" s="15">
        <f>DATE(2022, 4, 13)</f>
        <v>44664</v>
      </c>
      <c r="B10" s="4">
        <v>106.83</v>
      </c>
      <c r="C10" s="21" t="s">
        <v>2</v>
      </c>
      <c r="D10" s="18">
        <v>89.2</v>
      </c>
    </row>
    <row r="11" spans="1:4" x14ac:dyDescent="0.25">
      <c r="A11" s="15">
        <f>DATE(2022, 4, 14)</f>
        <v>44665</v>
      </c>
      <c r="B11" s="4">
        <v>97.23</v>
      </c>
      <c r="C11" s="21" t="s">
        <v>2</v>
      </c>
      <c r="D11" s="18">
        <v>84.21</v>
      </c>
    </row>
    <row r="12" spans="1:4" x14ac:dyDescent="0.25">
      <c r="A12" s="15">
        <f>DATE(2022, 4, 19)</f>
        <v>44670</v>
      </c>
      <c r="B12" s="4">
        <v>96.47</v>
      </c>
      <c r="C12" s="21" t="s">
        <v>2</v>
      </c>
      <c r="D12" s="18">
        <v>83.67</v>
      </c>
    </row>
    <row r="13" spans="1:4" x14ac:dyDescent="0.25">
      <c r="A13" s="15">
        <f>DATE(2022, 4, 20)</f>
        <v>44671</v>
      </c>
      <c r="B13" s="4">
        <v>96.92</v>
      </c>
      <c r="C13" s="21" t="s">
        <v>2</v>
      </c>
      <c r="D13" s="18">
        <v>86.2</v>
      </c>
    </row>
    <row r="14" spans="1:4" x14ac:dyDescent="0.25">
      <c r="A14" s="15">
        <f>DATE(2022, 4, 21)</f>
        <v>44672</v>
      </c>
      <c r="B14" s="4">
        <v>103.11</v>
      </c>
      <c r="C14" s="21" t="s">
        <v>2</v>
      </c>
      <c r="D14" s="18">
        <v>90.81</v>
      </c>
    </row>
    <row r="15" spans="1:4" x14ac:dyDescent="0.25">
      <c r="A15" s="15">
        <f>DATE(2022, 4, 22)</f>
        <v>44673</v>
      </c>
      <c r="B15" s="4">
        <v>98.9</v>
      </c>
      <c r="C15" s="21" t="s">
        <v>2</v>
      </c>
      <c r="D15" s="18">
        <v>88.1</v>
      </c>
    </row>
    <row r="16" spans="1:4" x14ac:dyDescent="0.25">
      <c r="A16" s="15">
        <f>DATE(2022, 4, 25)</f>
        <v>44676</v>
      </c>
      <c r="B16" s="4">
        <v>95.91</v>
      </c>
      <c r="C16" s="21" t="s">
        <v>2</v>
      </c>
      <c r="D16" s="18">
        <v>86.5</v>
      </c>
    </row>
    <row r="17" spans="1:4" x14ac:dyDescent="0.25">
      <c r="A17" s="15">
        <f>DATE(2022, 4, 26)</f>
        <v>44677</v>
      </c>
      <c r="B17" s="4">
        <v>104.761</v>
      </c>
      <c r="C17" s="21" t="s">
        <v>2</v>
      </c>
      <c r="D17" s="18">
        <v>87.24</v>
      </c>
    </row>
    <row r="18" spans="1:4" x14ac:dyDescent="0.25">
      <c r="A18" s="15">
        <f>DATE(2022, 4, 27)</f>
        <v>44678</v>
      </c>
      <c r="B18" s="4">
        <v>109.4</v>
      </c>
      <c r="C18" s="21" t="s">
        <v>2</v>
      </c>
      <c r="D18" s="18">
        <v>88.4</v>
      </c>
    </row>
    <row r="19" spans="1:4" x14ac:dyDescent="0.25">
      <c r="A19" s="15">
        <f>DATE(2022, 4, 28)</f>
        <v>44679</v>
      </c>
      <c r="B19" s="4">
        <v>102.26</v>
      </c>
      <c r="C19" s="21" t="s">
        <v>2</v>
      </c>
      <c r="D19" s="18">
        <v>86.18</v>
      </c>
    </row>
    <row r="20" spans="1:4" x14ac:dyDescent="0.25">
      <c r="A20" s="15">
        <f>DATE(2022, 4, 29)</f>
        <v>44680</v>
      </c>
      <c r="B20" s="4">
        <v>99.83</v>
      </c>
      <c r="C20" s="21" t="s">
        <v>2</v>
      </c>
      <c r="D20" s="18">
        <v>85.77</v>
      </c>
    </row>
    <row r="21" spans="1:4" x14ac:dyDescent="0.25">
      <c r="A21" s="15">
        <f>DATE(2022, 5, 2)</f>
        <v>44683</v>
      </c>
      <c r="B21" s="4">
        <v>96.138999999999996</v>
      </c>
      <c r="C21" s="21" t="s">
        <v>2</v>
      </c>
      <c r="D21" s="18">
        <v>81.233000000000004</v>
      </c>
    </row>
    <row r="22" spans="1:4" x14ac:dyDescent="0.25">
      <c r="A22" s="15">
        <f>DATE(2022, 5, 3)</f>
        <v>44684</v>
      </c>
      <c r="B22" s="4">
        <v>100.66200000000001</v>
      </c>
      <c r="C22" s="21" t="s">
        <v>2</v>
      </c>
      <c r="D22" s="18">
        <v>85.201999999999998</v>
      </c>
    </row>
    <row r="23" spans="1:4" x14ac:dyDescent="0.25">
      <c r="A23" s="15">
        <f>DATE(2022, 5, 4)</f>
        <v>44685</v>
      </c>
      <c r="B23" s="4">
        <v>107.31</v>
      </c>
      <c r="C23" s="21" t="s">
        <v>2</v>
      </c>
      <c r="D23" s="18">
        <v>94.46</v>
      </c>
    </row>
    <row r="24" spans="1:4" x14ac:dyDescent="0.25">
      <c r="A24" s="15">
        <f>DATE(2022, 5, 5)</f>
        <v>44686</v>
      </c>
      <c r="B24" s="4">
        <v>109</v>
      </c>
      <c r="C24" s="21" t="s">
        <v>2</v>
      </c>
      <c r="D24" s="18">
        <v>97.5</v>
      </c>
    </row>
    <row r="25" spans="1:4" x14ac:dyDescent="0.25">
      <c r="A25" s="15">
        <f>DATE(2022, 5, 6)</f>
        <v>44687</v>
      </c>
      <c r="B25" s="4">
        <v>104.449</v>
      </c>
      <c r="C25" s="21" t="s">
        <v>2</v>
      </c>
      <c r="D25" s="18">
        <v>92.040999999999997</v>
      </c>
    </row>
    <row r="26" spans="1:4" x14ac:dyDescent="0.25">
      <c r="A26" s="15">
        <f>DATE(2022, 5, 9)</f>
        <v>44690</v>
      </c>
      <c r="B26" s="4">
        <v>97.936999999999998</v>
      </c>
      <c r="C26" s="21" t="s">
        <v>2</v>
      </c>
      <c r="D26" s="18">
        <v>87.531999999999996</v>
      </c>
    </row>
    <row r="27" spans="1:4" x14ac:dyDescent="0.25">
      <c r="A27" s="15">
        <f>DATE(2022, 5, 10)</f>
        <v>44691</v>
      </c>
      <c r="B27" s="4">
        <v>102.73</v>
      </c>
      <c r="C27" s="21" t="s">
        <v>2</v>
      </c>
      <c r="D27" s="18">
        <v>88.63</v>
      </c>
    </row>
    <row r="28" spans="1:4" x14ac:dyDescent="0.25">
      <c r="A28" s="15">
        <f>DATE(2022, 5, 11)</f>
        <v>44692</v>
      </c>
      <c r="B28" s="4">
        <v>99.85</v>
      </c>
      <c r="C28" s="21" t="s">
        <v>2</v>
      </c>
      <c r="D28" s="18">
        <v>88.144999999999996</v>
      </c>
    </row>
    <row r="29" spans="1:4" x14ac:dyDescent="0.25">
      <c r="A29" s="15">
        <f>DATE(2022, 5, 12)</f>
        <v>44693</v>
      </c>
      <c r="B29" s="4">
        <v>111.65</v>
      </c>
      <c r="C29" s="21" t="s">
        <v>2</v>
      </c>
      <c r="D29" s="18">
        <v>94.536000000000001</v>
      </c>
    </row>
    <row r="30" spans="1:4" x14ac:dyDescent="0.25">
      <c r="A30" s="15">
        <f>DATE(2022, 5, 13)</f>
        <v>44694</v>
      </c>
      <c r="B30" s="4">
        <v>104.56</v>
      </c>
      <c r="C30" s="21" t="s">
        <v>2</v>
      </c>
      <c r="D30" s="18">
        <v>90.162999999999997</v>
      </c>
    </row>
    <row r="31" spans="1:4" x14ac:dyDescent="0.25">
      <c r="A31" s="15">
        <f>DATE(2022, 5, 16)</f>
        <v>44697</v>
      </c>
      <c r="B31" s="4">
        <v>99.07</v>
      </c>
      <c r="C31" s="21" t="s">
        <v>2</v>
      </c>
      <c r="D31" s="18">
        <v>90</v>
      </c>
    </row>
    <row r="32" spans="1:4" x14ac:dyDescent="0.25">
      <c r="A32" s="15">
        <f>DATE(2022, 5, 17)</f>
        <v>44698</v>
      </c>
      <c r="B32" s="4">
        <v>102.86</v>
      </c>
      <c r="C32" s="21" t="s">
        <v>2</v>
      </c>
      <c r="D32" s="18">
        <v>90.65</v>
      </c>
    </row>
    <row r="33" spans="1:4" x14ac:dyDescent="0.25">
      <c r="A33" s="15">
        <f>DATE(2022, 5, 18)</f>
        <v>44699</v>
      </c>
      <c r="B33" s="4">
        <v>102.18</v>
      </c>
      <c r="C33" s="21" t="s">
        <v>2</v>
      </c>
      <c r="D33" s="18">
        <v>88.05</v>
      </c>
    </row>
    <row r="34" spans="1:4" x14ac:dyDescent="0.25">
      <c r="A34" s="15">
        <f>DATE(2022, 5, 19)</f>
        <v>44700</v>
      </c>
      <c r="B34" s="4">
        <v>98.3</v>
      </c>
      <c r="C34" s="21" t="s">
        <v>2</v>
      </c>
      <c r="D34" s="18">
        <v>86.4</v>
      </c>
    </row>
    <row r="35" spans="1:4" x14ac:dyDescent="0.25">
      <c r="A35" s="15">
        <f>DATE(2022, 5, 20)</f>
        <v>44701</v>
      </c>
      <c r="B35" s="4">
        <v>95.055999999999997</v>
      </c>
      <c r="C35" s="21" t="s">
        <v>2</v>
      </c>
      <c r="D35" s="18">
        <v>86.521000000000001</v>
      </c>
    </row>
    <row r="36" spans="1:4" x14ac:dyDescent="0.25">
      <c r="A36" s="15">
        <f>DATE(2022, 5, 23)</f>
        <v>44704</v>
      </c>
      <c r="B36" s="4">
        <v>91.63</v>
      </c>
      <c r="C36" s="21" t="s">
        <v>2</v>
      </c>
      <c r="D36" s="18">
        <v>83.68</v>
      </c>
    </row>
    <row r="37" spans="1:4" x14ac:dyDescent="0.25">
      <c r="A37" s="15">
        <f>DATE(2022, 5, 24)</f>
        <v>44705</v>
      </c>
      <c r="B37" s="4">
        <v>94.49</v>
      </c>
      <c r="C37" s="21" t="s">
        <v>2</v>
      </c>
      <c r="D37" s="18">
        <v>83.95</v>
      </c>
    </row>
    <row r="38" spans="1:4" x14ac:dyDescent="0.25">
      <c r="A38" s="15">
        <f>DATE(2022, 5, 25)</f>
        <v>44706</v>
      </c>
      <c r="B38" s="4">
        <v>98.641999999999996</v>
      </c>
      <c r="C38" s="21" t="s">
        <v>2</v>
      </c>
      <c r="D38" s="18">
        <v>86.367000000000004</v>
      </c>
    </row>
    <row r="39" spans="1:4" x14ac:dyDescent="0.25">
      <c r="A39" s="15">
        <f>DATE(2022, 5, 26)</f>
        <v>44707</v>
      </c>
      <c r="B39" s="4">
        <v>97.55</v>
      </c>
      <c r="C39" s="21" t="s">
        <v>2</v>
      </c>
      <c r="D39" s="18">
        <v>86.73</v>
      </c>
    </row>
    <row r="40" spans="1:4" x14ac:dyDescent="0.25">
      <c r="A40" s="15">
        <f>DATE(2022, 5, 27)</f>
        <v>44708</v>
      </c>
      <c r="B40" s="4">
        <v>101.41500000000001</v>
      </c>
      <c r="C40" s="21" t="s">
        <v>2</v>
      </c>
      <c r="D40" s="18">
        <v>87.427000000000007</v>
      </c>
    </row>
    <row r="41" spans="1:4" x14ac:dyDescent="0.25">
      <c r="A41" s="15">
        <f>DATE(2022, 5, 30)</f>
        <v>44711</v>
      </c>
      <c r="B41" s="4">
        <v>100.879</v>
      </c>
      <c r="C41" s="21" t="s">
        <v>2</v>
      </c>
      <c r="D41" s="18">
        <v>88.45</v>
      </c>
    </row>
    <row r="42" spans="1:4" x14ac:dyDescent="0.25">
      <c r="A42" s="15">
        <f>DATE(2022, 5, 31)</f>
        <v>44712</v>
      </c>
      <c r="B42" s="4">
        <v>101.96</v>
      </c>
      <c r="C42" s="21" t="s">
        <v>2</v>
      </c>
      <c r="D42" s="18">
        <v>90.685000000000002</v>
      </c>
    </row>
    <row r="43" spans="1:4" x14ac:dyDescent="0.25">
      <c r="A43" s="15">
        <f>DATE(2022, 6, 1)</f>
        <v>44713</v>
      </c>
      <c r="B43" s="4">
        <v>97.14</v>
      </c>
      <c r="C43" s="21" t="s">
        <v>2</v>
      </c>
      <c r="D43" s="18">
        <v>88.23</v>
      </c>
    </row>
    <row r="44" spans="1:4" x14ac:dyDescent="0.25">
      <c r="A44" s="15">
        <f>DATE(2022, 6, 2)</f>
        <v>44714</v>
      </c>
      <c r="B44" s="4">
        <v>98.29</v>
      </c>
      <c r="C44" s="21" t="s">
        <v>2</v>
      </c>
      <c r="D44" s="18">
        <v>90.18</v>
      </c>
    </row>
    <row r="45" spans="1:4" x14ac:dyDescent="0.25">
      <c r="A45" s="15">
        <f>DATE(2022, 6, 3)</f>
        <v>44715</v>
      </c>
      <c r="B45" s="4">
        <v>96.156999999999996</v>
      </c>
      <c r="C45" s="21" t="s">
        <v>2</v>
      </c>
      <c r="D45" s="18">
        <v>89.876000000000005</v>
      </c>
    </row>
    <row r="46" spans="1:4" x14ac:dyDescent="0.25">
      <c r="A46" s="15">
        <f>DATE(2022, 6, 6)</f>
        <v>44718</v>
      </c>
      <c r="B46" s="4">
        <v>96.387</v>
      </c>
      <c r="C46" s="21" t="s">
        <v>2</v>
      </c>
      <c r="D46" s="18">
        <v>89.75</v>
      </c>
    </row>
    <row r="47" spans="1:4" x14ac:dyDescent="0.25">
      <c r="A47" s="15">
        <f>DATE(2022, 6, 7)</f>
        <v>44719</v>
      </c>
      <c r="B47" s="4">
        <v>94.8</v>
      </c>
      <c r="C47" s="21" t="s">
        <v>2</v>
      </c>
      <c r="D47" s="18">
        <v>88.35</v>
      </c>
    </row>
    <row r="48" spans="1:4" x14ac:dyDescent="0.25">
      <c r="A48" s="15">
        <f>DATE(2022, 6, 8)</f>
        <v>44720</v>
      </c>
      <c r="B48" s="4">
        <v>94.804000000000002</v>
      </c>
      <c r="C48" s="21" t="s">
        <v>2</v>
      </c>
      <c r="D48" s="18">
        <v>87.631</v>
      </c>
    </row>
    <row r="49" spans="1:4" x14ac:dyDescent="0.25">
      <c r="A49" s="15">
        <f>DATE(2022, 6, 9)</f>
        <v>44721</v>
      </c>
      <c r="B49" s="4">
        <v>97.54</v>
      </c>
      <c r="C49" s="21" t="s">
        <v>2</v>
      </c>
      <c r="D49" s="18">
        <v>87.31</v>
      </c>
    </row>
    <row r="50" spans="1:4" x14ac:dyDescent="0.25">
      <c r="A50" s="15">
        <f>DATE(2022, 6, 10)</f>
        <v>44722</v>
      </c>
      <c r="B50" s="4">
        <v>96.352999999999994</v>
      </c>
      <c r="C50" s="21" t="s">
        <v>2</v>
      </c>
      <c r="D50" s="18">
        <v>85.9</v>
      </c>
    </row>
    <row r="51" spans="1:4" x14ac:dyDescent="0.25">
      <c r="A51" s="15">
        <f>DATE(2022, 6, 13)</f>
        <v>44725</v>
      </c>
      <c r="B51" s="4">
        <v>96.24</v>
      </c>
      <c r="C51" s="21" t="s">
        <v>2</v>
      </c>
      <c r="D51" s="18">
        <v>86.3</v>
      </c>
    </row>
    <row r="52" spans="1:4" x14ac:dyDescent="0.25">
      <c r="A52" s="15">
        <f>DATE(2022, 6, 14)</f>
        <v>44726</v>
      </c>
      <c r="B52" s="4">
        <v>105.973</v>
      </c>
      <c r="C52" s="21" t="s">
        <v>2</v>
      </c>
      <c r="D52" s="18">
        <v>89.5</v>
      </c>
    </row>
    <row r="53" spans="1:4" x14ac:dyDescent="0.25">
      <c r="A53" s="15">
        <f>DATE(2022, 6, 15)</f>
        <v>44727</v>
      </c>
      <c r="B53" s="4">
        <v>123</v>
      </c>
      <c r="C53" s="21" t="s">
        <v>2</v>
      </c>
      <c r="D53" s="18">
        <v>97.78</v>
      </c>
    </row>
    <row r="54" spans="1:4" x14ac:dyDescent="0.25">
      <c r="A54" s="15">
        <f>DATE(2022, 6, 16)</f>
        <v>44728</v>
      </c>
      <c r="B54" s="4">
        <v>127.4</v>
      </c>
      <c r="C54" s="21" t="s">
        <v>2</v>
      </c>
      <c r="D54" s="18">
        <v>100.56100000000001</v>
      </c>
    </row>
    <row r="55" spans="1:4" x14ac:dyDescent="0.25">
      <c r="A55" s="15">
        <f>DATE(2022, 6, 17)</f>
        <v>44729</v>
      </c>
      <c r="B55" s="4">
        <v>118.065</v>
      </c>
      <c r="C55" s="21" t="s">
        <v>2</v>
      </c>
      <c r="D55" s="18">
        <v>94.314999999999998</v>
      </c>
    </row>
    <row r="56" spans="1:4" x14ac:dyDescent="0.25">
      <c r="A56" s="15">
        <f>DATE(2022, 6, 20)</f>
        <v>44732</v>
      </c>
      <c r="B56" s="4">
        <v>122.48</v>
      </c>
      <c r="C56" s="21" t="s">
        <v>2</v>
      </c>
      <c r="D56" s="18">
        <v>96.6</v>
      </c>
    </row>
    <row r="57" spans="1:4" x14ac:dyDescent="0.25">
      <c r="A57" s="15">
        <f>DATE(2022, 6, 21)</f>
        <v>44733</v>
      </c>
      <c r="B57" s="4">
        <v>127.378</v>
      </c>
      <c r="C57" s="21" t="s">
        <v>2</v>
      </c>
      <c r="D57" s="18">
        <v>99.875</v>
      </c>
    </row>
    <row r="58" spans="1:4" x14ac:dyDescent="0.25">
      <c r="A58" s="15">
        <f>DATE(2022, 6, 22)</f>
        <v>44734</v>
      </c>
      <c r="B58" s="4">
        <v>132.80000000000001</v>
      </c>
      <c r="C58" s="21" t="s">
        <v>2</v>
      </c>
      <c r="D58" s="18">
        <v>103.75</v>
      </c>
    </row>
    <row r="59" spans="1:4" x14ac:dyDescent="0.25">
      <c r="A59" s="15">
        <f>DATE(2022, 6, 23)</f>
        <v>44735</v>
      </c>
      <c r="B59" s="4">
        <v>141.63</v>
      </c>
      <c r="C59" s="21" t="s">
        <v>2</v>
      </c>
      <c r="D59" s="18">
        <v>107.2</v>
      </c>
    </row>
    <row r="60" spans="1:4" x14ac:dyDescent="0.25">
      <c r="A60" s="15">
        <f>DATE(2022, 6, 24)</f>
        <v>44736</v>
      </c>
      <c r="B60" s="4">
        <v>137.97999999999999</v>
      </c>
      <c r="C60" s="21" t="s">
        <v>2</v>
      </c>
      <c r="D60" s="18">
        <v>104.43</v>
      </c>
    </row>
    <row r="61" spans="1:4" x14ac:dyDescent="0.25">
      <c r="A61" s="15">
        <f>DATE(2022, 6, 27)</f>
        <v>44739</v>
      </c>
      <c r="B61" s="4">
        <v>139.458</v>
      </c>
      <c r="C61" s="21" t="s">
        <v>2</v>
      </c>
      <c r="D61" s="18">
        <v>104.999</v>
      </c>
    </row>
    <row r="62" spans="1:4" x14ac:dyDescent="0.25">
      <c r="A62" s="15">
        <f>DATE(2022, 6, 28)</f>
        <v>44740</v>
      </c>
      <c r="B62" s="4">
        <v>138.505</v>
      </c>
      <c r="C62" s="21" t="s">
        <v>2</v>
      </c>
      <c r="D62" s="18">
        <v>104.839</v>
      </c>
    </row>
    <row r="63" spans="1:4" x14ac:dyDescent="0.25">
      <c r="A63" s="15">
        <f>DATE(2022, 6, 29)</f>
        <v>44741</v>
      </c>
      <c r="B63" s="4">
        <v>146.38999999999999</v>
      </c>
      <c r="C63" s="21" t="s">
        <v>2</v>
      </c>
      <c r="D63" s="18">
        <v>112.03</v>
      </c>
    </row>
    <row r="64" spans="1:4" x14ac:dyDescent="0.25">
      <c r="A64" s="15">
        <f>DATE(2022, 6, 30)</f>
        <v>44742</v>
      </c>
      <c r="B64" s="4">
        <v>153.21299999999999</v>
      </c>
      <c r="C64" s="21" t="s">
        <v>2</v>
      </c>
      <c r="D64" s="18">
        <v>114.045</v>
      </c>
    </row>
    <row r="65" spans="1:4" x14ac:dyDescent="0.25">
      <c r="A65" s="15">
        <f>DATE(2022, 7, 1)</f>
        <v>44743</v>
      </c>
      <c r="B65" s="4">
        <v>156.62</v>
      </c>
      <c r="C65" s="21" t="s">
        <v>2</v>
      </c>
      <c r="D65" s="18">
        <v>116.77</v>
      </c>
    </row>
    <row r="66" spans="1:4" x14ac:dyDescent="0.25">
      <c r="A66" s="15">
        <f>DATE(2022, 7, 4)</f>
        <v>44746</v>
      </c>
      <c r="B66" s="4">
        <v>167.572</v>
      </c>
      <c r="C66" s="21" t="s">
        <v>2</v>
      </c>
      <c r="D66" s="18">
        <v>125.593</v>
      </c>
    </row>
    <row r="67" spans="1:4" x14ac:dyDescent="0.25">
      <c r="A67" s="15">
        <f>DATE(2022, 7, 5)</f>
        <v>44747</v>
      </c>
      <c r="B67" s="4">
        <v>168.27</v>
      </c>
      <c r="C67" s="21" t="s">
        <v>2</v>
      </c>
      <c r="D67" s="18">
        <v>127.91</v>
      </c>
    </row>
    <row r="68" spans="1:4" x14ac:dyDescent="0.25">
      <c r="A68" s="15">
        <f>DATE(2022, 7, 6)</f>
        <v>44748</v>
      </c>
      <c r="B68" s="4">
        <v>175.45</v>
      </c>
      <c r="C68" s="21" t="s">
        <v>2</v>
      </c>
      <c r="D68" s="18">
        <v>136.30000000000001</v>
      </c>
    </row>
    <row r="69" spans="1:4" x14ac:dyDescent="0.25">
      <c r="A69" s="15">
        <f>DATE(2022, 7, 7)</f>
        <v>44749</v>
      </c>
      <c r="B69" s="4">
        <v>188.08</v>
      </c>
      <c r="C69" s="21" t="s">
        <v>2</v>
      </c>
      <c r="D69" s="18">
        <v>149.81</v>
      </c>
    </row>
    <row r="70" spans="1:4" x14ac:dyDescent="0.25">
      <c r="A70" s="15">
        <f>DATE(2022, 7, 8)</f>
        <v>44750</v>
      </c>
      <c r="B70" s="4">
        <v>180.97</v>
      </c>
      <c r="C70" s="21" t="s">
        <v>2</v>
      </c>
      <c r="D70" s="18">
        <v>146.38</v>
      </c>
    </row>
    <row r="71" spans="1:4" x14ac:dyDescent="0.25">
      <c r="A71" s="15">
        <f>DATE(2022, 7, 11)</f>
        <v>44753</v>
      </c>
      <c r="B71" s="4">
        <v>171.85</v>
      </c>
      <c r="C71" s="21" t="s">
        <v>2</v>
      </c>
      <c r="D71" s="18">
        <v>143.37</v>
      </c>
    </row>
    <row r="72" spans="1:4" x14ac:dyDescent="0.25">
      <c r="A72" s="15">
        <f>DATE(2022, 7, 12)</f>
        <v>44754</v>
      </c>
      <c r="B72" s="4">
        <v>180.60400000000001</v>
      </c>
      <c r="C72" s="21" t="s">
        <v>2</v>
      </c>
      <c r="D72" s="18">
        <v>147.768</v>
      </c>
    </row>
    <row r="73" spans="1:4" x14ac:dyDescent="0.25">
      <c r="A73" s="15">
        <f>DATE(2022, 7, 13)</f>
        <v>44755</v>
      </c>
      <c r="B73" s="4">
        <v>185.1</v>
      </c>
      <c r="C73" s="21" t="s">
        <v>2</v>
      </c>
      <c r="D73" s="18">
        <v>150.30000000000001</v>
      </c>
    </row>
    <row r="74" spans="1:4" x14ac:dyDescent="0.25">
      <c r="A74" s="15">
        <f>DATE(2022, 7, 14)</f>
        <v>44756</v>
      </c>
      <c r="B74" s="4">
        <v>181.24299999999999</v>
      </c>
      <c r="C74" s="21" t="s">
        <v>2</v>
      </c>
      <c r="D74" s="18">
        <v>145.53700000000001</v>
      </c>
    </row>
    <row r="75" spans="1:4" x14ac:dyDescent="0.25">
      <c r="A75" s="15">
        <f>DATE(2022, 7, 15)</f>
        <v>44757</v>
      </c>
      <c r="B75" s="4">
        <v>166.73</v>
      </c>
      <c r="C75" s="21" t="s">
        <v>2</v>
      </c>
      <c r="D75" s="18">
        <v>135.07</v>
      </c>
    </row>
    <row r="76" spans="1:4" x14ac:dyDescent="0.25">
      <c r="A76" s="15">
        <f>DATE(2022, 7, 18)</f>
        <v>44760</v>
      </c>
      <c r="B76" s="4">
        <v>165.297</v>
      </c>
      <c r="C76" s="21" t="s">
        <v>2</v>
      </c>
      <c r="D76" s="18">
        <v>133.97200000000001</v>
      </c>
    </row>
    <row r="77" spans="1:4" x14ac:dyDescent="0.25">
      <c r="A77" s="15">
        <f>DATE(2022, 7, 19)</f>
        <v>44761</v>
      </c>
      <c r="B77" s="4">
        <v>162.55000000000001</v>
      </c>
      <c r="C77" s="21" t="s">
        <v>2</v>
      </c>
      <c r="D77" s="18">
        <v>132.62</v>
      </c>
    </row>
    <row r="78" spans="1:4" x14ac:dyDescent="0.25">
      <c r="A78" s="15">
        <f>DATE(2022, 7, 20)</f>
        <v>44762</v>
      </c>
      <c r="B78" s="4">
        <v>162.71299999999999</v>
      </c>
      <c r="C78" s="21" t="s">
        <v>2</v>
      </c>
      <c r="D78" s="18">
        <v>134.82499999999999</v>
      </c>
    </row>
    <row r="79" spans="1:4" x14ac:dyDescent="0.25">
      <c r="A79" s="15">
        <f>DATE(2022, 7, 21)</f>
        <v>44763</v>
      </c>
      <c r="B79" s="4">
        <v>159.66999999999999</v>
      </c>
      <c r="C79" s="21" t="s">
        <v>2</v>
      </c>
      <c r="D79" s="18">
        <v>132.9</v>
      </c>
    </row>
    <row r="80" spans="1:4" x14ac:dyDescent="0.25">
      <c r="A80" s="15">
        <f>DATE(2022, 7, 22)</f>
        <v>44764</v>
      </c>
      <c r="B80" s="4">
        <v>164.29499999999999</v>
      </c>
      <c r="C80" s="21" t="s">
        <v>2</v>
      </c>
      <c r="D80" s="18">
        <v>136.74100000000001</v>
      </c>
    </row>
    <row r="81" spans="1:4" x14ac:dyDescent="0.25">
      <c r="A81" s="15">
        <f>DATE(2022, 7, 25)</f>
        <v>44767</v>
      </c>
      <c r="B81" s="4">
        <v>179.12</v>
      </c>
      <c r="C81" s="21" t="s">
        <v>2</v>
      </c>
      <c r="D81" s="18">
        <v>144.4</v>
      </c>
    </row>
    <row r="82" spans="1:4" x14ac:dyDescent="0.25">
      <c r="A82" s="15">
        <f>DATE(2022, 7, 26)</f>
        <v>44768</v>
      </c>
      <c r="B82" s="4">
        <v>202.69</v>
      </c>
      <c r="C82" s="21" t="s">
        <v>2</v>
      </c>
      <c r="D82" s="18">
        <v>158.5</v>
      </c>
    </row>
    <row r="83" spans="1:4" x14ac:dyDescent="0.25">
      <c r="A83" s="15">
        <f>DATE(2022, 7, 27)</f>
        <v>44769</v>
      </c>
      <c r="B83" s="4">
        <v>205.4</v>
      </c>
      <c r="C83" s="21" t="s">
        <v>2</v>
      </c>
      <c r="D83" s="18">
        <v>154.66200000000001</v>
      </c>
    </row>
    <row r="84" spans="1:4" x14ac:dyDescent="0.25">
      <c r="A84" s="15">
        <f>DATE(2022, 7, 28)</f>
        <v>44770</v>
      </c>
      <c r="B84" s="4">
        <v>200.15</v>
      </c>
      <c r="C84" s="21" t="s">
        <v>2</v>
      </c>
      <c r="D84" s="18">
        <v>154.59</v>
      </c>
    </row>
    <row r="85" spans="1:4" x14ac:dyDescent="0.25">
      <c r="A85" s="15">
        <f>DATE(2022, 7, 29)</f>
        <v>44771</v>
      </c>
      <c r="B85" s="4">
        <v>190.41200000000001</v>
      </c>
      <c r="C85" s="21" t="s">
        <v>2</v>
      </c>
      <c r="D85" s="18">
        <v>153.905</v>
      </c>
    </row>
    <row r="86" spans="1:4" x14ac:dyDescent="0.25">
      <c r="A86" s="15">
        <f>DATE(2022, 8, 1)</f>
        <v>44774</v>
      </c>
      <c r="B86" s="4">
        <v>199.578</v>
      </c>
      <c r="C86" s="21" t="s">
        <v>2</v>
      </c>
      <c r="D86" s="18">
        <v>161.345</v>
      </c>
    </row>
    <row r="87" spans="1:4" x14ac:dyDescent="0.25">
      <c r="A87" s="15">
        <f>DATE(2022, 8, 2)</f>
        <v>44775</v>
      </c>
      <c r="B87" s="4">
        <v>203.34399999999999</v>
      </c>
      <c r="C87" s="21" t="s">
        <v>2</v>
      </c>
      <c r="D87" s="18">
        <v>165.678</v>
      </c>
    </row>
    <row r="88" spans="1:4" x14ac:dyDescent="0.25">
      <c r="A88" s="15">
        <f>DATE(2022, 8, 3)</f>
        <v>44776</v>
      </c>
      <c r="B88" s="4">
        <v>198.43</v>
      </c>
      <c r="C88" s="21" t="s">
        <v>2</v>
      </c>
      <c r="D88" s="18">
        <v>166.381</v>
      </c>
    </row>
    <row r="89" spans="1:4" x14ac:dyDescent="0.25">
      <c r="A89" s="15">
        <f>DATE(2022, 8, 4)</f>
        <v>44777</v>
      </c>
      <c r="B89" s="4">
        <v>198.001</v>
      </c>
      <c r="C89" s="21" t="s">
        <v>2</v>
      </c>
      <c r="D89" s="18">
        <v>167.02600000000001</v>
      </c>
    </row>
    <row r="90" spans="1:4" x14ac:dyDescent="0.25">
      <c r="A90" s="15">
        <f>DATE(2022, 8, 5)</f>
        <v>44778</v>
      </c>
      <c r="B90" s="4">
        <v>196.334</v>
      </c>
      <c r="C90" s="21" t="s">
        <v>2</v>
      </c>
      <c r="D90" s="18">
        <v>167.441</v>
      </c>
    </row>
    <row r="91" spans="1:4" x14ac:dyDescent="0.25">
      <c r="A91" s="15">
        <f>DATE(2022, 8, 8)</f>
        <v>44781</v>
      </c>
      <c r="B91" s="4">
        <v>193.53700000000001</v>
      </c>
      <c r="C91" s="21" t="s">
        <v>2</v>
      </c>
      <c r="D91" s="18">
        <v>167.49600000000001</v>
      </c>
    </row>
    <row r="92" spans="1:4" x14ac:dyDescent="0.25">
      <c r="A92" s="15">
        <f>DATE(2022, 8, 9)</f>
        <v>44782</v>
      </c>
      <c r="B92" s="4">
        <v>194.583</v>
      </c>
      <c r="C92" s="21" t="s">
        <v>2</v>
      </c>
      <c r="D92" s="18">
        <v>171.31399999999999</v>
      </c>
    </row>
    <row r="93" spans="1:4" x14ac:dyDescent="0.25">
      <c r="A93" s="15">
        <f>DATE(2022, 8, 10)</f>
        <v>44783</v>
      </c>
      <c r="B93" s="4">
        <v>209.04</v>
      </c>
      <c r="C93" s="21" t="s">
        <v>2</v>
      </c>
      <c r="D93" s="18">
        <v>184.1</v>
      </c>
    </row>
    <row r="94" spans="1:4" x14ac:dyDescent="0.25">
      <c r="A94" s="15">
        <f>DATE(2022, 8, 11)</f>
        <v>44784</v>
      </c>
      <c r="B94" s="4">
        <v>214.291</v>
      </c>
      <c r="C94" s="21" t="s">
        <v>2</v>
      </c>
      <c r="D94" s="18">
        <v>195.65</v>
      </c>
    </row>
    <row r="95" spans="1:4" x14ac:dyDescent="0.25">
      <c r="A95" s="15">
        <f>DATE(2022, 8, 12)</f>
        <v>44785</v>
      </c>
      <c r="B95" s="4">
        <v>213.33</v>
      </c>
      <c r="C95" s="21" t="s">
        <v>2</v>
      </c>
      <c r="D95" s="18">
        <v>195.82</v>
      </c>
    </row>
    <row r="96" spans="1:4" x14ac:dyDescent="0.25">
      <c r="A96" s="15">
        <f>DATE(2022, 8, 15)</f>
        <v>44788</v>
      </c>
      <c r="B96" s="4">
        <v>225.44</v>
      </c>
      <c r="C96" s="21" t="s">
        <v>2</v>
      </c>
      <c r="D96" s="18">
        <v>204.73</v>
      </c>
    </row>
    <row r="97" spans="1:4" x14ac:dyDescent="0.25">
      <c r="A97" s="15">
        <f>DATE(2022, 8, 16)</f>
        <v>44789</v>
      </c>
      <c r="B97" s="4">
        <v>234.029</v>
      </c>
      <c r="C97" s="21" t="s">
        <v>2</v>
      </c>
      <c r="D97" s="18">
        <v>212.68799999999999</v>
      </c>
    </row>
    <row r="98" spans="1:4" x14ac:dyDescent="0.25">
      <c r="A98" s="15">
        <f>DATE(2022, 8, 17)</f>
        <v>44790</v>
      </c>
      <c r="B98" s="4">
        <v>232.351</v>
      </c>
      <c r="C98" s="21" t="s">
        <v>2</v>
      </c>
      <c r="D98" s="18">
        <v>213.024</v>
      </c>
    </row>
    <row r="99" spans="1:4" x14ac:dyDescent="0.25">
      <c r="A99" s="15">
        <f>DATE(2022, 8, 18)</f>
        <v>44791</v>
      </c>
      <c r="B99" s="4">
        <v>246.13</v>
      </c>
      <c r="C99" s="21" t="s">
        <v>2</v>
      </c>
      <c r="D99" s="18">
        <v>226.95</v>
      </c>
    </row>
    <row r="100" spans="1:4" x14ac:dyDescent="0.25">
      <c r="A100" s="15">
        <f>DATE(2022, 8, 19)</f>
        <v>44792</v>
      </c>
      <c r="B100" s="4">
        <v>249.32</v>
      </c>
      <c r="C100" s="21" t="s">
        <v>2</v>
      </c>
      <c r="D100" s="18">
        <v>233.27</v>
      </c>
    </row>
    <row r="101" spans="1:4" x14ac:dyDescent="0.25">
      <c r="A101" s="15">
        <f>DATE(2022, 8, 22)</f>
        <v>44795</v>
      </c>
      <c r="B101" s="4">
        <v>280.93</v>
      </c>
      <c r="C101" s="21" t="s">
        <v>2</v>
      </c>
      <c r="D101" s="18">
        <v>256.23</v>
      </c>
    </row>
    <row r="102" spans="1:4" x14ac:dyDescent="0.25">
      <c r="A102" s="15">
        <f>DATE(2022, 8, 23)</f>
        <v>44796</v>
      </c>
      <c r="B102" s="4">
        <v>273.88</v>
      </c>
      <c r="C102" s="21" t="s">
        <v>2</v>
      </c>
      <c r="D102" s="18">
        <v>248.23</v>
      </c>
    </row>
    <row r="103" spans="1:4" x14ac:dyDescent="0.25">
      <c r="A103" s="15">
        <f>DATE(2022, 8, 24)</f>
        <v>44797</v>
      </c>
      <c r="B103" s="4">
        <v>296.27</v>
      </c>
      <c r="C103" s="21" t="s">
        <v>2</v>
      </c>
      <c r="D103" s="18">
        <v>269.10000000000002</v>
      </c>
    </row>
    <row r="104" spans="1:4" x14ac:dyDescent="0.25">
      <c r="A104" s="15">
        <f>DATE(2022, 8, 25)</f>
        <v>44798</v>
      </c>
      <c r="B104" s="4">
        <v>324.94</v>
      </c>
      <c r="C104" s="21" t="s">
        <v>2</v>
      </c>
      <c r="D104" s="18">
        <v>293.89999999999998</v>
      </c>
    </row>
    <row r="105" spans="1:4" x14ac:dyDescent="0.25">
      <c r="A105" s="15">
        <f>DATE(2022, 8, 26)</f>
        <v>44799</v>
      </c>
      <c r="B105" s="4">
        <v>344.94</v>
      </c>
      <c r="C105" s="21" t="s">
        <v>2</v>
      </c>
      <c r="D105" s="18">
        <v>314.60000000000002</v>
      </c>
    </row>
    <row r="106" spans="1:4" x14ac:dyDescent="0.25">
      <c r="A106" s="15">
        <f>DATE(2022, 8, 29)</f>
        <v>44802</v>
      </c>
      <c r="B106" s="4">
        <v>297.07299999999998</v>
      </c>
      <c r="C106" s="21" t="s">
        <v>2</v>
      </c>
      <c r="D106" s="18">
        <v>270.12400000000002</v>
      </c>
    </row>
    <row r="107" spans="1:4" x14ac:dyDescent="0.25">
      <c r="A107" s="15">
        <f>DATE(2022, 8, 30)</f>
        <v>44803</v>
      </c>
      <c r="B107" s="4">
        <v>267.99</v>
      </c>
      <c r="C107" s="21" t="s">
        <v>2</v>
      </c>
      <c r="D107" s="18">
        <v>233.488</v>
      </c>
    </row>
    <row r="108" spans="1:4" x14ac:dyDescent="0.25">
      <c r="A108" s="15">
        <f>DATE(2022, 8, 31)</f>
        <v>44804</v>
      </c>
      <c r="B108" s="4">
        <v>242.39500000000001</v>
      </c>
      <c r="C108" s="21" t="s">
        <v>2</v>
      </c>
      <c r="D108" s="18">
        <v>198.77</v>
      </c>
    </row>
    <row r="109" spans="1:4" x14ac:dyDescent="0.25">
      <c r="A109" s="15">
        <f>DATE(2022, 9, 1)</f>
        <v>44805</v>
      </c>
      <c r="B109" s="4">
        <v>244</v>
      </c>
      <c r="C109" s="21" t="s">
        <v>2</v>
      </c>
      <c r="D109" s="18">
        <v>199.893</v>
      </c>
    </row>
    <row r="110" spans="1:4" x14ac:dyDescent="0.25">
      <c r="A110" s="15">
        <f>DATE(2022, 9, 2)</f>
        <v>44806</v>
      </c>
      <c r="B110" s="4">
        <v>219.36</v>
      </c>
      <c r="C110" s="21" t="s">
        <v>2</v>
      </c>
      <c r="D110" s="18">
        <v>186.35</v>
      </c>
    </row>
    <row r="111" spans="1:4" x14ac:dyDescent="0.25">
      <c r="A111" s="15">
        <f>DATE(2022, 9, 5)</f>
        <v>44809</v>
      </c>
      <c r="B111" s="4">
        <v>249.839</v>
      </c>
      <c r="C111" s="21" t="s">
        <v>2</v>
      </c>
      <c r="D111" s="18">
        <v>210.26400000000001</v>
      </c>
    </row>
    <row r="112" spans="1:4" x14ac:dyDescent="0.25">
      <c r="A112" s="15">
        <f>DATE(2022, 9, 6)</f>
        <v>44810</v>
      </c>
      <c r="B112" s="4">
        <v>243.02</v>
      </c>
      <c r="C112" s="21" t="s">
        <v>2</v>
      </c>
      <c r="D112" s="18">
        <v>212.63</v>
      </c>
    </row>
    <row r="113" spans="1:4" x14ac:dyDescent="0.25">
      <c r="A113" s="15">
        <f>DATE(2022, 9, 7)</f>
        <v>44811</v>
      </c>
      <c r="B113" s="4">
        <v>217</v>
      </c>
      <c r="C113" s="21" t="s">
        <v>2</v>
      </c>
      <c r="D113" s="18">
        <v>201.7</v>
      </c>
    </row>
    <row r="114" spans="1:4" x14ac:dyDescent="0.25">
      <c r="A114" s="15">
        <f>DATE(2022, 9, 8)</f>
        <v>44812</v>
      </c>
      <c r="B114" s="4">
        <v>221.869</v>
      </c>
      <c r="C114" s="21" t="s">
        <v>2</v>
      </c>
      <c r="D114" s="18">
        <v>205.42500000000001</v>
      </c>
    </row>
    <row r="115" spans="1:4" x14ac:dyDescent="0.25">
      <c r="A115" s="15">
        <f>DATE(2022, 9, 9)</f>
        <v>44813</v>
      </c>
      <c r="B115" s="4">
        <v>214.035</v>
      </c>
      <c r="C115" s="21" t="s">
        <v>2</v>
      </c>
      <c r="D115" s="18">
        <v>194.72499999999999</v>
      </c>
    </row>
    <row r="116" spans="1:4" x14ac:dyDescent="0.25">
      <c r="A116" s="15">
        <f>DATE(2022, 9, 12)</f>
        <v>44816</v>
      </c>
      <c r="B116" s="4">
        <v>198.625</v>
      </c>
      <c r="C116" s="21" t="s">
        <v>2</v>
      </c>
      <c r="D116" s="18">
        <v>180.685</v>
      </c>
    </row>
    <row r="117" spans="1:4" x14ac:dyDescent="0.25">
      <c r="A117" s="15">
        <f>DATE(2022, 9, 13)</f>
        <v>44817</v>
      </c>
      <c r="B117" s="4">
        <v>204.94200000000001</v>
      </c>
      <c r="C117" s="21" t="s">
        <v>2</v>
      </c>
      <c r="D117" s="18">
        <v>183.42500000000001</v>
      </c>
    </row>
    <row r="118" spans="1:4" x14ac:dyDescent="0.25">
      <c r="A118" s="15">
        <f>DATE(2022, 9, 14)</f>
        <v>44818</v>
      </c>
      <c r="B118" s="4">
        <v>224.71799999999999</v>
      </c>
      <c r="C118" s="21" t="s">
        <v>2</v>
      </c>
      <c r="D118" s="18">
        <v>200.2</v>
      </c>
    </row>
    <row r="119" spans="1:4" x14ac:dyDescent="0.25">
      <c r="A119" s="15">
        <f>DATE(2022, 9, 15)</f>
        <v>44819</v>
      </c>
      <c r="B119" s="4">
        <v>223.76</v>
      </c>
      <c r="C119" s="21" t="s">
        <v>2</v>
      </c>
      <c r="D119" s="18">
        <v>207.44</v>
      </c>
    </row>
    <row r="120" spans="1:4" x14ac:dyDescent="0.25">
      <c r="A120" s="15">
        <f>DATE(2022, 9, 16)</f>
        <v>44820</v>
      </c>
      <c r="B120" s="4">
        <v>201</v>
      </c>
      <c r="C120" s="21" t="s">
        <v>2</v>
      </c>
      <c r="D120" s="18">
        <v>183.63</v>
      </c>
    </row>
    <row r="121" spans="1:4" x14ac:dyDescent="0.25">
      <c r="A121" s="15">
        <f>DATE(2022, 9, 19)</f>
        <v>44823</v>
      </c>
      <c r="B121" s="4">
        <v>197.37</v>
      </c>
      <c r="C121" s="21" t="s">
        <v>2</v>
      </c>
      <c r="D121" s="18">
        <v>179.51300000000001</v>
      </c>
    </row>
    <row r="122" spans="1:4" x14ac:dyDescent="0.25">
      <c r="A122" s="15">
        <f>DATE(2022, 9, 20)</f>
        <v>44824</v>
      </c>
      <c r="B122" s="4">
        <v>206.6</v>
      </c>
      <c r="C122" s="21" t="s">
        <v>2</v>
      </c>
      <c r="D122" s="18">
        <v>189.34</v>
      </c>
    </row>
    <row r="123" spans="1:4" x14ac:dyDescent="0.25">
      <c r="A123" s="15">
        <f>DATE(2022, 9, 21)</f>
        <v>44825</v>
      </c>
      <c r="B123" s="4">
        <v>206.58</v>
      </c>
      <c r="C123" s="21" t="s">
        <v>2</v>
      </c>
      <c r="D123" s="18">
        <v>191.83</v>
      </c>
    </row>
    <row r="124" spans="1:4" x14ac:dyDescent="0.25">
      <c r="A124" s="15">
        <f>DATE(2022, 9, 22)</f>
        <v>44826</v>
      </c>
      <c r="B124" s="4">
        <v>204.595</v>
      </c>
      <c r="C124" s="21" t="s">
        <v>2</v>
      </c>
      <c r="D124" s="18">
        <v>189.04</v>
      </c>
    </row>
    <row r="125" spans="1:4" x14ac:dyDescent="0.25">
      <c r="A125" s="15">
        <f>DATE(2022, 9, 23)</f>
        <v>44827</v>
      </c>
      <c r="B125" s="4">
        <v>204.41499999999999</v>
      </c>
      <c r="C125" s="21" t="s">
        <v>2</v>
      </c>
      <c r="D125" s="18">
        <v>189.08</v>
      </c>
    </row>
    <row r="126" spans="1:4" x14ac:dyDescent="0.25">
      <c r="A126" s="15">
        <f>DATE(2022, 9, 26)</f>
        <v>44830</v>
      </c>
      <c r="B126" s="4">
        <v>194.58</v>
      </c>
      <c r="C126" s="21" t="s">
        <v>2</v>
      </c>
      <c r="D126" s="18">
        <v>184.45</v>
      </c>
    </row>
    <row r="127" spans="1:4" x14ac:dyDescent="0.25">
      <c r="A127" s="15">
        <f>DATE(2022, 9, 27)</f>
        <v>44831</v>
      </c>
      <c r="B127" s="4">
        <v>203.70400000000001</v>
      </c>
      <c r="C127" s="21" t="s">
        <v>2</v>
      </c>
      <c r="D127" s="18">
        <v>192.99799999999999</v>
      </c>
    </row>
    <row r="128" spans="1:4" x14ac:dyDescent="0.25">
      <c r="A128" s="15">
        <f>DATE(2022, 9, 28)</f>
        <v>44832</v>
      </c>
      <c r="B128" s="4">
        <v>222.58</v>
      </c>
      <c r="C128" s="21" t="s">
        <v>2</v>
      </c>
      <c r="D128" s="18">
        <v>209.67500000000001</v>
      </c>
    </row>
    <row r="129" spans="1:4" x14ac:dyDescent="0.25">
      <c r="A129" s="16">
        <f>DATE(2022, 9, 29)</f>
        <v>44833</v>
      </c>
      <c r="B129" s="13">
        <v>181.46</v>
      </c>
      <c r="C129" s="21" t="s">
        <v>3</v>
      </c>
      <c r="D129" s="18">
        <v>190.7</v>
      </c>
    </row>
    <row r="130" spans="1:4" x14ac:dyDescent="0.25">
      <c r="A130" s="16">
        <f>DATE(2022, 9, 30)</f>
        <v>44834</v>
      </c>
      <c r="B130" s="13">
        <v>174.55</v>
      </c>
      <c r="C130" s="21" t="s">
        <v>3</v>
      </c>
      <c r="D130" s="18">
        <v>183.745</v>
      </c>
    </row>
    <row r="131" spans="1:4" x14ac:dyDescent="0.25">
      <c r="A131" s="3"/>
      <c r="B131" s="4"/>
      <c r="C131" s="7"/>
      <c r="D131" s="10"/>
    </row>
    <row r="132" spans="1:4" x14ac:dyDescent="0.25">
      <c r="A132" s="3"/>
      <c r="B132" s="4"/>
      <c r="C132" s="7"/>
      <c r="D132" s="10"/>
    </row>
    <row r="133" spans="1:4" x14ac:dyDescent="0.25">
      <c r="A133" s="3"/>
      <c r="B133" s="4"/>
      <c r="C133" s="7"/>
      <c r="D133" s="10"/>
    </row>
    <row r="134" spans="1:4" x14ac:dyDescent="0.25">
      <c r="A134" s="3"/>
      <c r="B134" s="4"/>
      <c r="C134" s="7"/>
      <c r="D134" s="10"/>
    </row>
    <row r="135" spans="1:4" x14ac:dyDescent="0.25">
      <c r="A135" s="3"/>
      <c r="B135" s="4"/>
      <c r="C135" s="7"/>
      <c r="D135" s="10"/>
    </row>
    <row r="136" spans="1:4" x14ac:dyDescent="0.25">
      <c r="A136" s="3"/>
      <c r="B136" s="4"/>
      <c r="C136" s="7"/>
      <c r="D136" s="10"/>
    </row>
    <row r="137" spans="1:4" x14ac:dyDescent="0.25">
      <c r="A137" s="3"/>
      <c r="B137" s="4"/>
      <c r="C137" s="7"/>
      <c r="D137" s="10"/>
    </row>
    <row r="138" spans="1:4" x14ac:dyDescent="0.25">
      <c r="A138" s="3"/>
      <c r="B138" s="4"/>
      <c r="C138" s="7"/>
      <c r="D138" s="10"/>
    </row>
  </sheetData>
  <mergeCells count="1">
    <mergeCell ref="B1:C1"/>
  </mergeCells>
  <phoneticPr fontId="5" type="noConversion"/>
  <pageMargins left="0.7" right="0.7" top="0.75" bottom="0.75" header="0.3" footer="0.3"/>
  <pageSetup paperSize="9" orientation="portrait" r:id="rId1"/>
  <headerFooter>
    <oddFooter>&amp;C_x000D_&amp;1#&amp;"Calibri"&amp;10&amp;K000000 Internal</oddFooter>
  </headerFooter>
  <customProperties>
    <customPr name="GvHasTableInf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Reyes Napoles</dc:creator>
  <cp:lastModifiedBy>Anika Reyes Napoles</cp:lastModifiedBy>
  <dcterms:created xsi:type="dcterms:W3CDTF">2022-11-03T12:18:05Z</dcterms:created>
  <dcterms:modified xsi:type="dcterms:W3CDTF">2022-11-03T14:29:38Z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2022-11-03T12:18:06Z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43a9ee13-8ecc-4d46-88fc-0fd34897713c</vt:lpwstr>
  </property>
  <property fmtid="{D5CDD505-2E9C-101B-9397-08002B2CF9AE}" pid="8" name="MSIP_Label_2e952e98-911c-4aff-840a-f71bc6baaf7f_ContentBits">
    <vt:lpwstr>2</vt:lpwstr>
  </property>
  <property fmtid="{D5CDD505-2E9C-101B-9397-08002B2CF9AE}" pid="9" name="GvWorkbookVersion">
    <vt:i4>5</vt:i4>
  </property>
</Properties>
</file>