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g354\Downloads\"/>
    </mc:Choice>
  </mc:AlternateContent>
  <xr:revisionPtr revIDLastSave="0" documentId="13_ncr:1_{CA32B08D-D992-400A-A81D-011057B542AE}" xr6:coauthVersionLast="47" xr6:coauthVersionMax="47" xr10:uidLastSave="{00000000-0000-0000-0000-000000000000}"/>
  <bookViews>
    <workbookView xWindow="-110" yWindow="-110" windowWidth="19420" windowHeight="10420" xr2:uid="{481EFE1D-4787-41B7-AD94-06EA8E1C57F5}"/>
  </bookViews>
  <sheets>
    <sheet name="Sheet1" sheetId="1" r:id="rId1"/>
  </sheets>
  <definedNames>
    <definedName name="_IDVTrackerBlocked72_" hidden="1">0</definedName>
    <definedName name="_IDVTrackerEx72_" hidden="1">0</definedName>
    <definedName name="_IDVTrackerFreigabeDateiID72_" hidden="1">-1</definedName>
    <definedName name="_IDVTrackerFreigabeStatus72_" hidden="1">0</definedName>
    <definedName name="_IDVTrackerFreigabeVersion72_" hidden="1">-1</definedName>
    <definedName name="_IDVTrackerID72_" hidden="1">256221</definedName>
    <definedName name="_IDVTrackerMajorVersion72_" hidden="1">1</definedName>
    <definedName name="_IDVTrackerMinorVersion72_" hidden="1">0</definedName>
    <definedName name="_IDVTrackerVersion72_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1" i="1" l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<sst xmlns="http://schemas.openxmlformats.org/spreadsheetml/2006/main" count="133" uniqueCount="4">
  <si>
    <t>Handelstag</t>
  </si>
  <si>
    <r>
      <t xml:space="preserve">CEGH Year Future 2023 - G8BY
</t>
    </r>
    <r>
      <rPr>
        <sz val="10"/>
        <rFont val="Calibri Light"/>
        <family val="2"/>
        <scheme val="major"/>
      </rPr>
      <t>in €/MWh</t>
    </r>
  </si>
  <si>
    <t>Okt 2023</t>
  </si>
  <si>
    <r>
      <t xml:space="preserve">CEGH Season Future Okt 2022/ 2023 - G8BS
</t>
    </r>
    <r>
      <rPr>
        <sz val="10"/>
        <rFont val="Calibri Light"/>
        <family val="2"/>
        <scheme val="major"/>
      </rPr>
      <t>in €/MWh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</si>
</sst>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6" formatCode="dd\.mm\.yyyy;@"/>
    <numFmt numFmtId="168" formatCode="dd\.mm\.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6"/>
      <name val="Calibri Light"/>
      <family val="2"/>
      <scheme val="major"/>
    </font>
    <font>
      <sz val="10"/>
      <name val="Calibri Light"/>
      <family val="2"/>
      <scheme val="maj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1" xfId="0" applyBorder="1"/>
    <xf numFmtId="0" fontId="3" fillId="2" borderId="4" xfId="1" applyFont="1" applyFill="1" applyBorder="1" applyAlignment="1">
      <alignment vertical="center" wrapText="1"/>
    </xf>
    <xf numFmtId="0" fontId="0" fillId="0" borderId="4" xfId="0" applyBorder="1"/>
    <xf numFmtId="166" fontId="0" fillId="0" borderId="1" xfId="0" applyNumberFormat="1" applyBorder="1" applyAlignment="1">
      <alignment horizontal="right"/>
    </xf>
    <xf numFmtId="164" fontId="6" fillId="0" borderId="0" xfId="0" applyNumberFormat="1" applyFont="1"/>
    <xf numFmtId="0" fontId="0" fillId="0" borderId="1" xfId="0" applyBorder="1" applyAlignment="1">
      <alignment horizontal="right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/>
    </xf>
    <xf numFmtId="168" fontId="7" fillId="0" borderId="0" xfId="0" applyNumberFormat="1" applyFont="1"/>
  </cellXfs>
  <cellStyles count="2">
    <cellStyle name="Normal" xfId="0" builtinId="0"/>
    <cellStyle name="Standard_Tabelle1" xfId="1" xr:uid="{5BD08AE8-F414-4E58-A66E-276F932AE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88CB-471B-4DCD-A3D1-E53A67C3673F}">
  <sheetPr codeName="Sheet1"/>
  <dimension ref="A1:D131"/>
  <sheetViews>
    <sheetView tabSelected="1" topLeftCell="A99" zoomScale="90" zoomScaleNormal="90" workbookViewId="0">
      <selection sqref="A1:A131"/>
    </sheetView>
  </sheetViews>
  <sheetFormatPr defaultRowHeight="14.5" x14ac:dyDescent="0.35"/>
  <cols>
    <col min="1" max="1" width="10.7265625" style="1" bestFit="1" customWidth="1"/>
    <col min="2" max="2" width="13.7265625" style="2" customWidth="1"/>
    <col min="3" max="3" width="13.7265625" style="3" customWidth="1"/>
    <col min="4" max="4" width="17.81640625" style="5" customWidth="1"/>
  </cols>
  <sheetData>
    <row r="1" spans="1:4" ht="76" x14ac:dyDescent="0.35">
      <c r="A1" s="11" t="s">
        <v>0</v>
      </c>
      <c r="B1" s="9" t="s">
        <v>3</v>
      </c>
      <c r="C1" s="10"/>
      <c r="D1" s="4" t="s">
        <v>1</v>
      </c>
    </row>
    <row r="2" spans="1:4" x14ac:dyDescent="0.35">
      <c r="A2" s="12">
        <f>DATE(2022, 10, 3)</f>
        <v>44837</v>
      </c>
      <c r="B2" s="7">
        <v>161.26</v>
      </c>
      <c r="C2" s="6" t="s">
        <v>2</v>
      </c>
      <c r="D2" s="7">
        <v>169.41499999999999</v>
      </c>
    </row>
    <row r="3" spans="1:4" x14ac:dyDescent="0.35">
      <c r="A3" s="12">
        <f>DATE(2022, 10, 4)</f>
        <v>44838</v>
      </c>
      <c r="B3" s="7">
        <v>156.55799999999999</v>
      </c>
      <c r="C3" s="6" t="s">
        <v>2</v>
      </c>
      <c r="D3" s="7">
        <v>163.57499999999999</v>
      </c>
    </row>
    <row r="4" spans="1:4" x14ac:dyDescent="0.35">
      <c r="A4" s="12">
        <f>DATE(2022, 10, 5)</f>
        <v>44839</v>
      </c>
      <c r="B4" s="7">
        <v>169.17</v>
      </c>
      <c r="C4" s="6" t="s">
        <v>2</v>
      </c>
      <c r="D4" s="7">
        <v>177.42</v>
      </c>
    </row>
    <row r="5" spans="1:4" x14ac:dyDescent="0.35">
      <c r="A5" s="12">
        <f>DATE(2022, 10, 6)</f>
        <v>44840</v>
      </c>
      <c r="B5" s="7">
        <v>173.12</v>
      </c>
      <c r="C5" s="6" t="s">
        <v>2</v>
      </c>
      <c r="D5" s="7">
        <v>177.91</v>
      </c>
    </row>
    <row r="6" spans="1:4" x14ac:dyDescent="0.35">
      <c r="A6" s="12">
        <f>DATE(2022, 10, 7)</f>
        <v>44841</v>
      </c>
      <c r="B6" s="7">
        <v>164.52</v>
      </c>
      <c r="C6" s="6" t="s">
        <v>2</v>
      </c>
      <c r="D6" s="7">
        <v>166.88</v>
      </c>
    </row>
    <row r="7" spans="1:4" x14ac:dyDescent="0.35">
      <c r="A7" s="12">
        <f>DATE(2022, 10, 10)</f>
        <v>44844</v>
      </c>
      <c r="B7" s="7">
        <v>167.39</v>
      </c>
      <c r="C7" s="6" t="s">
        <v>2</v>
      </c>
      <c r="D7" s="7">
        <v>170.53</v>
      </c>
    </row>
    <row r="8" spans="1:4" x14ac:dyDescent="0.35">
      <c r="A8" s="12">
        <f>DATE(2022, 10, 11)</f>
        <v>44845</v>
      </c>
      <c r="B8" s="7">
        <v>169.25</v>
      </c>
      <c r="C8" s="6" t="s">
        <v>2</v>
      </c>
      <c r="D8" s="7">
        <v>172.78</v>
      </c>
    </row>
    <row r="9" spans="1:4" x14ac:dyDescent="0.35">
      <c r="A9" s="12">
        <f>DATE(2022, 10, 12)</f>
        <v>44846</v>
      </c>
      <c r="B9" s="7">
        <v>164.6</v>
      </c>
      <c r="C9" s="6" t="s">
        <v>2</v>
      </c>
      <c r="D9" s="7">
        <v>168.41</v>
      </c>
    </row>
    <row r="10" spans="1:4" x14ac:dyDescent="0.35">
      <c r="A10" s="12">
        <f>DATE(2022, 10, 13)</f>
        <v>44847</v>
      </c>
      <c r="B10" s="7">
        <v>155.47</v>
      </c>
      <c r="C10" s="6" t="s">
        <v>2</v>
      </c>
      <c r="D10" s="7">
        <v>160.57499999999999</v>
      </c>
    </row>
    <row r="11" spans="1:4" x14ac:dyDescent="0.35">
      <c r="A11" s="12">
        <f>DATE(2022, 10, 14)</f>
        <v>44848</v>
      </c>
      <c r="B11" s="7">
        <v>154.80000000000001</v>
      </c>
      <c r="C11" s="6" t="s">
        <v>2</v>
      </c>
      <c r="D11" s="7">
        <v>156.29</v>
      </c>
    </row>
    <row r="12" spans="1:4" x14ac:dyDescent="0.35">
      <c r="A12" s="12">
        <f>DATE(2022, 10, 17)</f>
        <v>44851</v>
      </c>
      <c r="B12" s="7">
        <v>151.75</v>
      </c>
      <c r="C12" s="6" t="s">
        <v>2</v>
      </c>
      <c r="D12" s="7">
        <v>152.57</v>
      </c>
    </row>
    <row r="13" spans="1:4" x14ac:dyDescent="0.35">
      <c r="A13" s="12">
        <f>DATE(2022, 10, 18)</f>
        <v>44852</v>
      </c>
      <c r="B13" s="7">
        <v>141.82</v>
      </c>
      <c r="C13" s="6" t="s">
        <v>2</v>
      </c>
      <c r="D13" s="7">
        <v>143.05000000000001</v>
      </c>
    </row>
    <row r="14" spans="1:4" x14ac:dyDescent="0.35">
      <c r="A14" s="12">
        <f>DATE(2022, 10, 19)</f>
        <v>44853</v>
      </c>
      <c r="B14" s="7">
        <v>137.46</v>
      </c>
      <c r="C14" s="6" t="s">
        <v>2</v>
      </c>
      <c r="D14" s="7">
        <v>138.85</v>
      </c>
    </row>
    <row r="15" spans="1:4" x14ac:dyDescent="0.35">
      <c r="A15" s="12">
        <f>DATE(2022, 10, 20)</f>
        <v>44854</v>
      </c>
      <c r="B15" s="7">
        <v>151.94999999999999</v>
      </c>
      <c r="C15" s="6" t="s">
        <v>2</v>
      </c>
      <c r="D15" s="7">
        <v>154.595</v>
      </c>
    </row>
    <row r="16" spans="1:4" x14ac:dyDescent="0.35">
      <c r="A16" s="12">
        <f>DATE(2022, 10, 21)</f>
        <v>44855</v>
      </c>
      <c r="B16" s="7">
        <v>146.166</v>
      </c>
      <c r="C16" s="6" t="s">
        <v>2</v>
      </c>
      <c r="D16" s="7">
        <v>148.643</v>
      </c>
    </row>
    <row r="17" spans="1:4" x14ac:dyDescent="0.35">
      <c r="A17" s="12">
        <f>DATE(2022, 10, 24)</f>
        <v>44858</v>
      </c>
      <c r="B17" s="7">
        <v>141.1</v>
      </c>
      <c r="C17" s="6" t="s">
        <v>2</v>
      </c>
      <c r="D17" s="7">
        <v>141.88</v>
      </c>
    </row>
    <row r="18" spans="1:4" x14ac:dyDescent="0.35">
      <c r="A18" s="12">
        <f>DATE(2022, 10, 25)</f>
        <v>44859</v>
      </c>
      <c r="B18" s="7">
        <v>139.58000000000001</v>
      </c>
      <c r="C18" s="6" t="s">
        <v>2</v>
      </c>
      <c r="D18" s="7">
        <v>140.96</v>
      </c>
    </row>
    <row r="19" spans="1:4" x14ac:dyDescent="0.35">
      <c r="A19" s="12">
        <f>DATE(2022, 10, 26)</f>
        <v>44860</v>
      </c>
      <c r="B19" s="7">
        <v>138.15</v>
      </c>
      <c r="C19" s="6" t="s">
        <v>2</v>
      </c>
      <c r="D19" s="7">
        <v>139.815</v>
      </c>
    </row>
    <row r="20" spans="1:4" x14ac:dyDescent="0.35">
      <c r="A20" s="12">
        <f>DATE(2022, 10, 27)</f>
        <v>44861</v>
      </c>
      <c r="B20" s="7">
        <v>139.61000000000001</v>
      </c>
      <c r="C20" s="6" t="s">
        <v>2</v>
      </c>
      <c r="D20" s="7">
        <v>141.565</v>
      </c>
    </row>
    <row r="21" spans="1:4" x14ac:dyDescent="0.35">
      <c r="A21" s="12">
        <f>DATE(2022, 10, 28)</f>
        <v>44862</v>
      </c>
      <c r="B21" s="7">
        <v>142.25</v>
      </c>
      <c r="C21" s="6" t="s">
        <v>2</v>
      </c>
      <c r="D21" s="7">
        <v>144.44</v>
      </c>
    </row>
    <row r="22" spans="1:4" x14ac:dyDescent="0.35">
      <c r="A22" s="12">
        <f>DATE(2022, 10, 31)</f>
        <v>44865</v>
      </c>
      <c r="B22" s="7">
        <v>131.43</v>
      </c>
      <c r="C22" s="6" t="s">
        <v>2</v>
      </c>
      <c r="D22" s="7">
        <v>131.51300000000001</v>
      </c>
    </row>
    <row r="23" spans="1:4" x14ac:dyDescent="0.35">
      <c r="A23" s="12">
        <f>DATE(2022, 11, 1)</f>
        <v>44866</v>
      </c>
      <c r="B23" s="7">
        <v>124.63</v>
      </c>
      <c r="C23" s="6" t="s">
        <v>2</v>
      </c>
      <c r="D23" s="7">
        <v>124.78</v>
      </c>
    </row>
    <row r="24" spans="1:4" x14ac:dyDescent="0.35">
      <c r="A24" s="12">
        <f>DATE(2022, 11, 2)</f>
        <v>44867</v>
      </c>
      <c r="B24" s="7">
        <v>132.23400000000001</v>
      </c>
      <c r="C24" s="6" t="s">
        <v>2</v>
      </c>
      <c r="D24" s="7">
        <v>132.85</v>
      </c>
    </row>
    <row r="25" spans="1:4" x14ac:dyDescent="0.35">
      <c r="A25" s="12">
        <f>DATE(2022, 11, 3)</f>
        <v>44868</v>
      </c>
      <c r="B25" s="7">
        <v>132.51</v>
      </c>
      <c r="C25" s="6" t="s">
        <v>2</v>
      </c>
      <c r="D25" s="7">
        <v>132.76</v>
      </c>
    </row>
    <row r="26" spans="1:4" x14ac:dyDescent="0.35">
      <c r="A26" s="12">
        <f>DATE(2022, 11, 4)</f>
        <v>44869</v>
      </c>
      <c r="B26" s="7">
        <v>127.13</v>
      </c>
      <c r="C26" s="6" t="s">
        <v>2</v>
      </c>
      <c r="D26" s="7">
        <v>125.91500000000001</v>
      </c>
    </row>
    <row r="27" spans="1:4" x14ac:dyDescent="0.35">
      <c r="A27" s="12">
        <f>DATE(2022, 11, 7)</f>
        <v>44872</v>
      </c>
      <c r="B27" s="7">
        <v>124.767</v>
      </c>
      <c r="C27" s="6" t="s">
        <v>2</v>
      </c>
      <c r="D27" s="7">
        <v>123.004</v>
      </c>
    </row>
    <row r="28" spans="1:4" x14ac:dyDescent="0.35">
      <c r="A28" s="12">
        <f>DATE(2022, 11, 8)</f>
        <v>44873</v>
      </c>
      <c r="B28" s="7">
        <v>129.22399999999999</v>
      </c>
      <c r="C28" s="6" t="s">
        <v>2</v>
      </c>
      <c r="D28" s="7">
        <v>128.334</v>
      </c>
    </row>
    <row r="29" spans="1:4" x14ac:dyDescent="0.35">
      <c r="A29" s="12">
        <f>DATE(2022, 11, 9)</f>
        <v>44874</v>
      </c>
      <c r="B29" s="7">
        <v>123.461</v>
      </c>
      <c r="C29" s="6" t="s">
        <v>2</v>
      </c>
      <c r="D29" s="7">
        <v>122.83</v>
      </c>
    </row>
    <row r="30" spans="1:4" x14ac:dyDescent="0.35">
      <c r="A30" s="12">
        <f>DATE(2022, 11, 10)</f>
        <v>44875</v>
      </c>
      <c r="B30" s="7">
        <v>124.015</v>
      </c>
      <c r="C30" s="6" t="s">
        <v>2</v>
      </c>
      <c r="D30" s="7">
        <v>122.839</v>
      </c>
    </row>
    <row r="31" spans="1:4" x14ac:dyDescent="0.35">
      <c r="A31" s="12">
        <f>DATE(2022, 11, 11)</f>
        <v>44876</v>
      </c>
      <c r="B31" s="7">
        <v>111.26</v>
      </c>
      <c r="C31" s="6" t="s">
        <v>2</v>
      </c>
      <c r="D31" s="7">
        <v>109.14400000000001</v>
      </c>
    </row>
    <row r="32" spans="1:4" x14ac:dyDescent="0.35">
      <c r="A32" s="12">
        <f>DATE(2022, 11, 14)</f>
        <v>44879</v>
      </c>
      <c r="B32" s="7">
        <v>121.92</v>
      </c>
      <c r="C32" s="6" t="s">
        <v>2</v>
      </c>
      <c r="D32" s="7">
        <v>120.8</v>
      </c>
    </row>
    <row r="33" spans="1:4" x14ac:dyDescent="0.35">
      <c r="A33" s="12">
        <f>DATE(2022, 11, 15)</f>
        <v>44880</v>
      </c>
      <c r="B33" s="7">
        <v>129.82</v>
      </c>
      <c r="C33" s="6" t="s">
        <v>2</v>
      </c>
      <c r="D33" s="7">
        <v>130.27500000000001</v>
      </c>
    </row>
    <row r="34" spans="1:4" x14ac:dyDescent="0.35">
      <c r="A34" s="12">
        <f>DATE(2022, 11, 16)</f>
        <v>44881</v>
      </c>
      <c r="B34" s="7">
        <v>123.6</v>
      </c>
      <c r="C34" s="6" t="s">
        <v>2</v>
      </c>
      <c r="D34" s="7">
        <v>123.4</v>
      </c>
    </row>
    <row r="35" spans="1:4" x14ac:dyDescent="0.35">
      <c r="A35" s="12">
        <f>DATE(2022, 11, 17)</f>
        <v>44882</v>
      </c>
      <c r="B35" s="7">
        <v>121.694</v>
      </c>
      <c r="C35" s="6" t="s">
        <v>2</v>
      </c>
      <c r="D35" s="7">
        <v>121.63</v>
      </c>
    </row>
    <row r="36" spans="1:4" x14ac:dyDescent="0.35">
      <c r="A36" s="12">
        <f>DATE(2022, 11, 18)</f>
        <v>44883</v>
      </c>
      <c r="B36" s="7">
        <v>124.619</v>
      </c>
      <c r="C36" s="6" t="s">
        <v>2</v>
      </c>
      <c r="D36" s="7">
        <v>123.81</v>
      </c>
    </row>
    <row r="37" spans="1:4" x14ac:dyDescent="0.35">
      <c r="A37" s="12">
        <f>DATE(2022, 11, 21)</f>
        <v>44886</v>
      </c>
      <c r="B37" s="7">
        <v>125.11199999999999</v>
      </c>
      <c r="C37" s="6" t="s">
        <v>2</v>
      </c>
      <c r="D37" s="7">
        <v>124.06399999999999</v>
      </c>
    </row>
    <row r="38" spans="1:4" x14ac:dyDescent="0.35">
      <c r="A38" s="12">
        <f>DATE(2022, 11, 22)</f>
        <v>44887</v>
      </c>
      <c r="B38" s="7">
        <v>130.726</v>
      </c>
      <c r="C38" s="6" t="s">
        <v>2</v>
      </c>
      <c r="D38" s="7">
        <v>129.85499999999999</v>
      </c>
    </row>
    <row r="39" spans="1:4" x14ac:dyDescent="0.35">
      <c r="A39" s="12">
        <f>DATE(2022, 11, 23)</f>
        <v>44888</v>
      </c>
      <c r="B39" s="7">
        <v>135.75</v>
      </c>
      <c r="C39" s="6" t="s">
        <v>2</v>
      </c>
      <c r="D39" s="7">
        <v>136.113</v>
      </c>
    </row>
    <row r="40" spans="1:4" x14ac:dyDescent="0.35">
      <c r="A40" s="12">
        <f>DATE(2022, 11, 24)</f>
        <v>44889</v>
      </c>
      <c r="B40" s="7">
        <v>131.46</v>
      </c>
      <c r="C40" s="6" t="s">
        <v>2</v>
      </c>
      <c r="D40" s="7">
        <v>131.44999999999999</v>
      </c>
    </row>
    <row r="41" spans="1:4" x14ac:dyDescent="0.35">
      <c r="A41" s="12">
        <f>DATE(2022, 11, 25)</f>
        <v>44890</v>
      </c>
      <c r="B41" s="7">
        <v>132.4</v>
      </c>
      <c r="C41" s="6" t="s">
        <v>2</v>
      </c>
      <c r="D41" s="7">
        <v>131.86000000000001</v>
      </c>
    </row>
    <row r="42" spans="1:4" x14ac:dyDescent="0.35">
      <c r="A42" s="12">
        <f>DATE(2022, 11, 28)</f>
        <v>44893</v>
      </c>
      <c r="B42" s="7">
        <v>130.51</v>
      </c>
      <c r="C42" s="6" t="s">
        <v>2</v>
      </c>
      <c r="D42" s="7">
        <v>129.95500000000001</v>
      </c>
    </row>
    <row r="43" spans="1:4" x14ac:dyDescent="0.35">
      <c r="A43" s="12">
        <f>DATE(2022, 11, 29)</f>
        <v>44894</v>
      </c>
      <c r="B43" s="7">
        <v>136.29</v>
      </c>
      <c r="C43" s="6" t="s">
        <v>2</v>
      </c>
      <c r="D43" s="7">
        <v>136.66999999999999</v>
      </c>
    </row>
    <row r="44" spans="1:4" x14ac:dyDescent="0.35">
      <c r="A44" s="12">
        <f>DATE(2022, 11, 30)</f>
        <v>44895</v>
      </c>
      <c r="B44" s="7">
        <v>143.66</v>
      </c>
      <c r="C44" s="6" t="s">
        <v>2</v>
      </c>
      <c r="D44" s="7">
        <v>145.26499999999999</v>
      </c>
    </row>
    <row r="45" spans="1:4" x14ac:dyDescent="0.35">
      <c r="A45" s="12">
        <f>DATE(2022, 12, 1)</f>
        <v>44896</v>
      </c>
      <c r="B45" s="7">
        <v>141.05600000000001</v>
      </c>
      <c r="C45" s="6" t="s">
        <v>2</v>
      </c>
      <c r="D45" s="7">
        <v>141.49600000000001</v>
      </c>
    </row>
    <row r="46" spans="1:4" x14ac:dyDescent="0.35">
      <c r="A46" s="12">
        <f>DATE(2022, 12, 2)</f>
        <v>44897</v>
      </c>
      <c r="B46" s="7">
        <v>137.72</v>
      </c>
      <c r="C46" s="6" t="s">
        <v>2</v>
      </c>
      <c r="D46" s="7">
        <v>137.51499999999999</v>
      </c>
    </row>
    <row r="47" spans="1:4" x14ac:dyDescent="0.35">
      <c r="A47" s="12">
        <f>DATE(2022, 12, 5)</f>
        <v>44900</v>
      </c>
      <c r="B47" s="7">
        <v>136.76</v>
      </c>
      <c r="C47" s="6" t="s">
        <v>2</v>
      </c>
      <c r="D47" s="7">
        <v>136.55000000000001</v>
      </c>
    </row>
    <row r="48" spans="1:4" x14ac:dyDescent="0.35">
      <c r="A48" s="12">
        <f>DATE(2022, 12, 6)</f>
        <v>44901</v>
      </c>
      <c r="B48" s="7">
        <v>140.41</v>
      </c>
      <c r="C48" s="6" t="s">
        <v>2</v>
      </c>
      <c r="D48" s="7">
        <v>140.58500000000001</v>
      </c>
    </row>
    <row r="49" spans="1:4" x14ac:dyDescent="0.35">
      <c r="A49" s="12">
        <f>DATE(2022, 12, 7)</f>
        <v>44902</v>
      </c>
      <c r="B49" s="7">
        <v>149.34800000000001</v>
      </c>
      <c r="C49" s="6" t="s">
        <v>2</v>
      </c>
      <c r="D49" s="7">
        <v>150.32900000000001</v>
      </c>
    </row>
    <row r="50" spans="1:4" x14ac:dyDescent="0.35">
      <c r="A50" s="12">
        <f>DATE(2022, 12, 8)</f>
        <v>44903</v>
      </c>
      <c r="B50" s="7">
        <v>140.911</v>
      </c>
      <c r="C50" s="6" t="s">
        <v>2</v>
      </c>
      <c r="D50" s="7">
        <v>141.32</v>
      </c>
    </row>
    <row r="51" spans="1:4" x14ac:dyDescent="0.35">
      <c r="A51" s="12">
        <f>DATE(2022, 12, 9)</f>
        <v>44904</v>
      </c>
      <c r="B51" s="7">
        <v>141.37</v>
      </c>
      <c r="C51" s="6" t="s">
        <v>2</v>
      </c>
      <c r="D51" s="7">
        <v>141.19</v>
      </c>
    </row>
    <row r="52" spans="1:4" x14ac:dyDescent="0.35">
      <c r="A52" s="12">
        <f>DATE(2022, 12, 12)</f>
        <v>44907</v>
      </c>
      <c r="B52" s="7">
        <v>140.55000000000001</v>
      </c>
      <c r="C52" s="6" t="s">
        <v>2</v>
      </c>
      <c r="D52" s="7">
        <v>139.72999999999999</v>
      </c>
    </row>
    <row r="53" spans="1:4" x14ac:dyDescent="0.35">
      <c r="A53" s="12">
        <f>DATE(2022, 12, 13)</f>
        <v>44908</v>
      </c>
      <c r="B53" s="7">
        <v>140.47</v>
      </c>
      <c r="C53" s="6" t="s">
        <v>2</v>
      </c>
      <c r="D53" s="7">
        <v>139.64500000000001</v>
      </c>
    </row>
    <row r="54" spans="1:4" x14ac:dyDescent="0.35">
      <c r="A54" s="12">
        <f>DATE(2022, 12, 14)</f>
        <v>44909</v>
      </c>
      <c r="B54" s="7">
        <v>134.56200000000001</v>
      </c>
      <c r="C54" s="6" t="s">
        <v>2</v>
      </c>
      <c r="D54" s="7">
        <v>133.501</v>
      </c>
    </row>
    <row r="55" spans="1:4" x14ac:dyDescent="0.35">
      <c r="A55" s="12">
        <f>DATE(2022, 12, 15)</f>
        <v>44910</v>
      </c>
      <c r="B55" s="7">
        <v>135.86500000000001</v>
      </c>
      <c r="C55" s="6" t="s">
        <v>2</v>
      </c>
      <c r="D55" s="7">
        <v>135.458</v>
      </c>
    </row>
    <row r="56" spans="1:4" x14ac:dyDescent="0.35">
      <c r="A56" s="12">
        <f>DATE(2022, 12, 16)</f>
        <v>44911</v>
      </c>
      <c r="B56" s="7">
        <v>120.1</v>
      </c>
      <c r="C56" s="6" t="s">
        <v>2</v>
      </c>
      <c r="D56" s="7">
        <v>118.59399999999999</v>
      </c>
    </row>
    <row r="57" spans="1:4" x14ac:dyDescent="0.35">
      <c r="A57" s="12">
        <f>DATE(2022, 12, 19)</f>
        <v>44914</v>
      </c>
      <c r="B57" s="7">
        <v>114.35</v>
      </c>
      <c r="C57" s="6" t="s">
        <v>2</v>
      </c>
      <c r="D57" s="7">
        <v>112.31100000000001</v>
      </c>
    </row>
    <row r="58" spans="1:4" x14ac:dyDescent="0.35">
      <c r="A58" s="12">
        <f>DATE(2022, 12, 20)</f>
        <v>44915</v>
      </c>
      <c r="B58" s="7">
        <v>112.25</v>
      </c>
      <c r="C58" s="6" t="s">
        <v>2</v>
      </c>
      <c r="D58" s="7">
        <v>109.751</v>
      </c>
    </row>
    <row r="59" spans="1:4" x14ac:dyDescent="0.35">
      <c r="A59" s="12">
        <f>DATE(2022, 12, 21)</f>
        <v>44916</v>
      </c>
      <c r="B59" s="7">
        <v>105.05</v>
      </c>
      <c r="C59" s="6" t="s">
        <v>2</v>
      </c>
      <c r="D59" s="7">
        <v>102.77</v>
      </c>
    </row>
    <row r="60" spans="1:4" x14ac:dyDescent="0.35">
      <c r="A60" s="12">
        <f>DATE(2022, 12, 22)</f>
        <v>44917</v>
      </c>
      <c r="B60" s="7">
        <v>99.296000000000006</v>
      </c>
      <c r="C60" s="6" t="s">
        <v>2</v>
      </c>
      <c r="D60" s="7">
        <v>96.73</v>
      </c>
    </row>
    <row r="61" spans="1:4" x14ac:dyDescent="0.35">
      <c r="A61" s="12">
        <f>DATE(2022, 12, 23)</f>
        <v>44918</v>
      </c>
      <c r="B61" s="7">
        <v>94.66</v>
      </c>
      <c r="C61" s="6" t="s">
        <v>2</v>
      </c>
      <c r="D61" s="7">
        <v>90.14</v>
      </c>
    </row>
    <row r="62" spans="1:4" x14ac:dyDescent="0.35">
      <c r="A62" s="12">
        <f>DATE(2022, 12, 26)</f>
        <v>44921</v>
      </c>
      <c r="B62" s="7"/>
      <c r="C62" s="6" t="s">
        <v>2</v>
      </c>
      <c r="D62" s="7"/>
    </row>
    <row r="63" spans="1:4" x14ac:dyDescent="0.35">
      <c r="A63" s="12">
        <f>DATE(2022, 12, 27)</f>
        <v>44922</v>
      </c>
      <c r="B63" s="7">
        <v>91.48</v>
      </c>
      <c r="C63" s="6" t="s">
        <v>2</v>
      </c>
      <c r="D63" s="7">
        <v>89</v>
      </c>
    </row>
    <row r="64" spans="1:4" x14ac:dyDescent="0.35">
      <c r="A64" s="12">
        <f>DATE(2022, 12, 28)</f>
        <v>44923</v>
      </c>
      <c r="B64" s="7">
        <v>92.59</v>
      </c>
      <c r="C64" s="6" t="s">
        <v>2</v>
      </c>
      <c r="D64" s="7">
        <v>88.37</v>
      </c>
    </row>
    <row r="65" spans="1:4" x14ac:dyDescent="0.35">
      <c r="A65" s="12">
        <f>DATE(2022, 12, 29)</f>
        <v>44924</v>
      </c>
      <c r="B65" s="7">
        <v>94.174999999999997</v>
      </c>
      <c r="C65" s="6" t="s">
        <v>2</v>
      </c>
      <c r="D65" s="7">
        <v>84.872</v>
      </c>
    </row>
    <row r="66" spans="1:4" x14ac:dyDescent="0.35">
      <c r="A66" s="12">
        <f>DATE(2022, 12, 30)</f>
        <v>44925</v>
      </c>
      <c r="B66" s="7">
        <v>84.71</v>
      </c>
      <c r="C66" s="6" t="s">
        <v>2</v>
      </c>
      <c r="D66" s="7">
        <v>78.209999999999994</v>
      </c>
    </row>
    <row r="67" spans="1:4" x14ac:dyDescent="0.35">
      <c r="A67" s="12">
        <f>DATE(2023, 1, 2)</f>
        <v>44928</v>
      </c>
      <c r="B67" s="7">
        <v>87.57</v>
      </c>
      <c r="C67" s="8" t="s">
        <v>2</v>
      </c>
      <c r="D67" s="7">
        <v>78.900000000000006</v>
      </c>
    </row>
    <row r="68" spans="1:4" x14ac:dyDescent="0.35">
      <c r="A68" s="12">
        <f>DATE(2023, 1, 3)</f>
        <v>44929</v>
      </c>
      <c r="B68" s="7">
        <v>84.85</v>
      </c>
      <c r="C68" s="8" t="s">
        <v>2</v>
      </c>
      <c r="D68" s="7">
        <v>78.489999999999995</v>
      </c>
    </row>
    <row r="69" spans="1:4" x14ac:dyDescent="0.35">
      <c r="A69" s="12">
        <f>DATE(2023, 1, 4)</f>
        <v>44930</v>
      </c>
      <c r="B69" s="7">
        <v>76.5</v>
      </c>
      <c r="C69" s="8" t="s">
        <v>2</v>
      </c>
      <c r="D69" s="7">
        <v>72.78</v>
      </c>
    </row>
    <row r="70" spans="1:4" x14ac:dyDescent="0.35">
      <c r="A70" s="12">
        <f>DATE(2023, 1, 5)</f>
        <v>44931</v>
      </c>
      <c r="B70" s="7">
        <v>80.510000000000005</v>
      </c>
      <c r="C70" s="8" t="s">
        <v>2</v>
      </c>
      <c r="D70" s="7">
        <v>76.09</v>
      </c>
    </row>
    <row r="71" spans="1:4" x14ac:dyDescent="0.35">
      <c r="A71" s="12">
        <f>DATE(2023, 1, 6)</f>
        <v>44932</v>
      </c>
      <c r="B71" s="7">
        <v>80.093000000000004</v>
      </c>
      <c r="C71" s="8" t="s">
        <v>2</v>
      </c>
      <c r="D71" s="7">
        <v>73.813000000000002</v>
      </c>
    </row>
    <row r="72" spans="1:4" x14ac:dyDescent="0.35">
      <c r="A72" s="12">
        <f>DATE(2023, 1, 9)</f>
        <v>44935</v>
      </c>
      <c r="B72" s="7">
        <v>82.53</v>
      </c>
      <c r="C72" s="8" t="s">
        <v>2</v>
      </c>
      <c r="D72" s="7">
        <v>76.64</v>
      </c>
    </row>
    <row r="73" spans="1:4" x14ac:dyDescent="0.35">
      <c r="A73" s="12">
        <f>DATE(2023, 1, 10)</f>
        <v>44936</v>
      </c>
      <c r="B73" s="7">
        <v>79.323999999999998</v>
      </c>
      <c r="C73" s="8" t="s">
        <v>2</v>
      </c>
      <c r="D73" s="7">
        <v>74.19</v>
      </c>
    </row>
    <row r="74" spans="1:4" x14ac:dyDescent="0.35">
      <c r="A74" s="12">
        <f>DATE(2023, 1, 11)</f>
        <v>44937</v>
      </c>
      <c r="B74" s="7">
        <v>76.025000000000006</v>
      </c>
      <c r="C74" s="8" t="s">
        <v>2</v>
      </c>
      <c r="D74" s="7">
        <v>71.94</v>
      </c>
    </row>
    <row r="75" spans="1:4" x14ac:dyDescent="0.35">
      <c r="A75" s="12">
        <f>DATE(2023, 1, 12)</f>
        <v>44938</v>
      </c>
      <c r="B75" s="7">
        <v>76.444999999999993</v>
      </c>
      <c r="C75" s="8" t="s">
        <v>2</v>
      </c>
      <c r="D75" s="7">
        <v>70.929000000000002</v>
      </c>
    </row>
    <row r="76" spans="1:4" x14ac:dyDescent="0.35">
      <c r="A76" s="12">
        <f>DATE(2023, 1, 13)</f>
        <v>44939</v>
      </c>
      <c r="B76" s="7">
        <v>73.902000000000001</v>
      </c>
      <c r="C76" s="8" t="s">
        <v>2</v>
      </c>
      <c r="D76" s="7">
        <v>68.209999999999994</v>
      </c>
    </row>
    <row r="77" spans="1:4" x14ac:dyDescent="0.35">
      <c r="A77" s="12">
        <f>DATE(2023, 1, 16)</f>
        <v>44942</v>
      </c>
      <c r="B77" s="7">
        <v>66.7</v>
      </c>
      <c r="C77" s="8" t="s">
        <v>2</v>
      </c>
      <c r="D77" s="7">
        <v>61.5</v>
      </c>
    </row>
    <row r="78" spans="1:4" x14ac:dyDescent="0.35">
      <c r="A78" s="12">
        <f>DATE(2023, 1, 17)</f>
        <v>44943</v>
      </c>
      <c r="B78" s="7">
        <v>70.513000000000005</v>
      </c>
      <c r="C78" s="8" t="s">
        <v>2</v>
      </c>
      <c r="D78" s="7">
        <v>64.19</v>
      </c>
    </row>
    <row r="79" spans="1:4" x14ac:dyDescent="0.35">
      <c r="A79" s="12">
        <f>DATE(2023, 1, 18)</f>
        <v>44944</v>
      </c>
      <c r="B79" s="7">
        <v>72.325000000000003</v>
      </c>
      <c r="C79" s="8" t="s">
        <v>2</v>
      </c>
      <c r="D79" s="7">
        <v>66.795000000000002</v>
      </c>
    </row>
    <row r="80" spans="1:4" x14ac:dyDescent="0.35">
      <c r="A80" s="12">
        <f>DATE(2023, 1, 19)</f>
        <v>44945</v>
      </c>
      <c r="B80" s="7">
        <v>72.274000000000001</v>
      </c>
      <c r="C80" s="8" t="s">
        <v>2</v>
      </c>
      <c r="D80" s="7">
        <v>67.581000000000003</v>
      </c>
    </row>
    <row r="81" spans="1:4" x14ac:dyDescent="0.35">
      <c r="A81" s="12">
        <f>DATE(2023, 1, 20)</f>
        <v>44946</v>
      </c>
      <c r="B81" s="7">
        <v>77.697000000000003</v>
      </c>
      <c r="C81" s="8" t="s">
        <v>2</v>
      </c>
      <c r="D81" s="7">
        <v>71.709999999999994</v>
      </c>
    </row>
    <row r="82" spans="1:4" x14ac:dyDescent="0.35">
      <c r="A82" s="12">
        <f>DATE(2023, 1, 23)</f>
        <v>44949</v>
      </c>
      <c r="B82" s="7">
        <v>77.73</v>
      </c>
      <c r="C82" s="8" t="s">
        <v>2</v>
      </c>
      <c r="D82" s="7">
        <v>72.3</v>
      </c>
    </row>
    <row r="83" spans="1:4" x14ac:dyDescent="0.35">
      <c r="A83" s="12">
        <f>DATE(2023, 1, 24)</f>
        <v>44950</v>
      </c>
      <c r="B83" s="7">
        <v>70.015000000000001</v>
      </c>
      <c r="C83" s="8" t="s">
        <v>2</v>
      </c>
      <c r="D83" s="7">
        <v>65.55</v>
      </c>
    </row>
    <row r="84" spans="1:4" x14ac:dyDescent="0.35">
      <c r="A84" s="12">
        <f>DATE(2023, 1, 25)</f>
        <v>44951</v>
      </c>
      <c r="B84" s="7">
        <v>68.349999999999994</v>
      </c>
      <c r="C84" s="8" t="s">
        <v>2</v>
      </c>
      <c r="D84" s="7">
        <v>63.72</v>
      </c>
    </row>
    <row r="85" spans="1:4" x14ac:dyDescent="0.35">
      <c r="A85" s="12">
        <f>DATE(2023, 1, 26)</f>
        <v>44952</v>
      </c>
      <c r="B85" s="7">
        <v>66.459000000000003</v>
      </c>
      <c r="C85" s="8" t="s">
        <v>2</v>
      </c>
      <c r="D85" s="7">
        <v>63.521999999999998</v>
      </c>
    </row>
    <row r="86" spans="1:4" x14ac:dyDescent="0.35">
      <c r="A86" s="12">
        <f>DATE(2023, 1, 27)</f>
        <v>44953</v>
      </c>
      <c r="B86" s="7">
        <v>66.16</v>
      </c>
      <c r="C86" s="8" t="s">
        <v>2</v>
      </c>
      <c r="D86" s="7">
        <v>63.82</v>
      </c>
    </row>
    <row r="87" spans="1:4" x14ac:dyDescent="0.35">
      <c r="A87" s="12">
        <f>DATE(2023, 1, 30)</f>
        <v>44956</v>
      </c>
      <c r="B87" s="7">
        <v>66.795000000000002</v>
      </c>
      <c r="C87" s="8" t="s">
        <v>2</v>
      </c>
      <c r="D87" s="7">
        <v>64.39</v>
      </c>
    </row>
    <row r="88" spans="1:4" x14ac:dyDescent="0.35">
      <c r="A88" s="12">
        <f>DATE(2023, 1, 31)</f>
        <v>44957</v>
      </c>
      <c r="B88" s="7">
        <v>68.882000000000005</v>
      </c>
      <c r="C88" s="8" t="s">
        <v>2</v>
      </c>
      <c r="D88" s="7">
        <v>66.015000000000001</v>
      </c>
    </row>
    <row r="89" spans="1:4" x14ac:dyDescent="0.35">
      <c r="A89" s="12">
        <f>DATE(2023, 2, 1)</f>
        <v>44958</v>
      </c>
      <c r="B89" s="7">
        <v>70.344999999999999</v>
      </c>
      <c r="C89" s="8" t="s">
        <v>2</v>
      </c>
      <c r="D89" s="7">
        <v>67.62</v>
      </c>
    </row>
    <row r="90" spans="1:4" x14ac:dyDescent="0.35">
      <c r="A90" s="12">
        <f>DATE(2023, 2, 2)</f>
        <v>44959</v>
      </c>
      <c r="B90" s="7">
        <v>68.66</v>
      </c>
      <c r="C90" s="8" t="s">
        <v>2</v>
      </c>
      <c r="D90" s="7">
        <v>66.852000000000004</v>
      </c>
    </row>
    <row r="91" spans="1:4" x14ac:dyDescent="0.35">
      <c r="A91" s="12">
        <f>DATE(2023, 2, 3)</f>
        <v>44960</v>
      </c>
      <c r="B91" s="7">
        <v>69.22</v>
      </c>
      <c r="C91" s="8" t="s">
        <v>2</v>
      </c>
      <c r="D91" s="7">
        <v>67.460999999999999</v>
      </c>
    </row>
    <row r="92" spans="1:4" x14ac:dyDescent="0.35">
      <c r="A92" s="12">
        <f>DATE(2023, 2, 6)</f>
        <v>44963</v>
      </c>
      <c r="B92" s="7">
        <v>68.331000000000003</v>
      </c>
      <c r="C92" s="8" t="s">
        <v>2</v>
      </c>
      <c r="D92" s="7">
        <v>66.599999999999994</v>
      </c>
    </row>
    <row r="93" spans="1:4" x14ac:dyDescent="0.35">
      <c r="A93" s="12">
        <f>DATE(2023, 2, 7)</f>
        <v>44964</v>
      </c>
      <c r="B93" s="7">
        <v>67.084999999999994</v>
      </c>
      <c r="C93" s="8" t="s">
        <v>2</v>
      </c>
      <c r="D93" s="7">
        <v>65.177999999999997</v>
      </c>
    </row>
    <row r="94" spans="1:4" x14ac:dyDescent="0.35">
      <c r="A94" s="12">
        <f>DATE(2023, 2, 8)</f>
        <v>44965</v>
      </c>
      <c r="B94" s="7">
        <v>65.325000000000003</v>
      </c>
      <c r="C94" s="8" t="s">
        <v>2</v>
      </c>
      <c r="D94" s="7">
        <v>63.386000000000003</v>
      </c>
    </row>
    <row r="95" spans="1:4" x14ac:dyDescent="0.35">
      <c r="A95" s="12">
        <f>DATE(2023, 2, 9)</f>
        <v>44966</v>
      </c>
      <c r="B95" s="7">
        <v>64.241</v>
      </c>
      <c r="C95" s="8" t="s">
        <v>2</v>
      </c>
      <c r="D95" s="7">
        <v>62.347999999999999</v>
      </c>
    </row>
    <row r="96" spans="1:4" x14ac:dyDescent="0.35">
      <c r="A96" s="12">
        <f>DATE(2023, 2, 10)</f>
        <v>44967</v>
      </c>
      <c r="B96" s="7">
        <v>64.126999999999995</v>
      </c>
      <c r="C96" s="8" t="s">
        <v>2</v>
      </c>
      <c r="D96" s="7">
        <v>61.923000000000002</v>
      </c>
    </row>
    <row r="97" spans="1:4" x14ac:dyDescent="0.35">
      <c r="A97" s="12">
        <f>DATE(2023, 2, 13)</f>
        <v>44970</v>
      </c>
      <c r="B97" s="7">
        <v>62.539000000000001</v>
      </c>
      <c r="C97" s="8" t="s">
        <v>2</v>
      </c>
      <c r="D97" s="7">
        <v>60.715000000000003</v>
      </c>
    </row>
    <row r="98" spans="1:4" x14ac:dyDescent="0.35">
      <c r="A98" s="12">
        <f>DATE(2023, 2, 14)</f>
        <v>44971</v>
      </c>
      <c r="B98" s="7">
        <v>62.23</v>
      </c>
      <c r="C98" s="8" t="s">
        <v>2</v>
      </c>
      <c r="D98" s="7">
        <v>60.619</v>
      </c>
    </row>
    <row r="99" spans="1:4" x14ac:dyDescent="0.35">
      <c r="A99" s="12">
        <f>DATE(2023, 2, 15)</f>
        <v>44972</v>
      </c>
      <c r="B99" s="7">
        <v>63.514000000000003</v>
      </c>
      <c r="C99" s="8" t="s">
        <v>2</v>
      </c>
      <c r="D99" s="7">
        <v>61.51</v>
      </c>
    </row>
    <row r="100" spans="1:4" x14ac:dyDescent="0.35">
      <c r="A100" s="12">
        <f>DATE(2023, 2, 16)</f>
        <v>44973</v>
      </c>
      <c r="B100" s="7">
        <v>61.774999999999999</v>
      </c>
      <c r="C100" s="8" t="s">
        <v>2</v>
      </c>
      <c r="D100" s="7">
        <v>60.838000000000001</v>
      </c>
    </row>
    <row r="101" spans="1:4" x14ac:dyDescent="0.35">
      <c r="A101" s="12">
        <f>DATE(2023, 2, 17)</f>
        <v>44974</v>
      </c>
      <c r="B101" s="7">
        <v>59.57</v>
      </c>
      <c r="C101" s="8" t="s">
        <v>2</v>
      </c>
      <c r="D101" s="7">
        <v>58.908999999999999</v>
      </c>
    </row>
    <row r="102" spans="1:4" x14ac:dyDescent="0.35">
      <c r="A102" s="12">
        <f>DATE(2023, 2, 20)</f>
        <v>44977</v>
      </c>
      <c r="B102" s="7">
        <v>59.198999999999998</v>
      </c>
      <c r="C102" s="8" t="s">
        <v>2</v>
      </c>
      <c r="D102" s="7">
        <v>58.389000000000003</v>
      </c>
    </row>
    <row r="103" spans="1:4" x14ac:dyDescent="0.35">
      <c r="A103" s="12">
        <f>DATE(2023, 2, 21)</f>
        <v>44978</v>
      </c>
      <c r="B103" s="7">
        <v>57.968000000000004</v>
      </c>
      <c r="C103" s="8" t="s">
        <v>2</v>
      </c>
      <c r="D103" s="7">
        <v>57.067</v>
      </c>
    </row>
    <row r="104" spans="1:4" x14ac:dyDescent="0.35">
      <c r="A104" s="12">
        <f>DATE(2023, 2, 22)</f>
        <v>44979</v>
      </c>
      <c r="B104" s="7">
        <v>58.935000000000002</v>
      </c>
      <c r="C104" s="8" t="s">
        <v>2</v>
      </c>
      <c r="D104" s="7">
        <v>57.618000000000002</v>
      </c>
    </row>
    <row r="105" spans="1:4" x14ac:dyDescent="0.35">
      <c r="A105" s="12">
        <f>DATE(2023, 2, 23)</f>
        <v>44980</v>
      </c>
      <c r="B105" s="7">
        <v>59.38</v>
      </c>
      <c r="C105" s="8" t="s">
        <v>2</v>
      </c>
      <c r="D105" s="7">
        <v>58.296999999999997</v>
      </c>
    </row>
    <row r="106" spans="1:4" x14ac:dyDescent="0.35">
      <c r="A106" s="12">
        <f>DATE(2023, 2, 24)</f>
        <v>44981</v>
      </c>
      <c r="B106" s="7">
        <v>59.59</v>
      </c>
      <c r="C106" s="8" t="s">
        <v>2</v>
      </c>
      <c r="D106" s="7">
        <v>58.838999999999999</v>
      </c>
    </row>
    <row r="107" spans="1:4" x14ac:dyDescent="0.35">
      <c r="A107" s="12">
        <f>DATE(2023, 2, 27)</f>
        <v>44984</v>
      </c>
      <c r="B107" s="7">
        <v>56.96</v>
      </c>
      <c r="C107" s="8" t="s">
        <v>2</v>
      </c>
      <c r="D107" s="7">
        <v>56.311999999999998</v>
      </c>
    </row>
    <row r="108" spans="1:4" x14ac:dyDescent="0.35">
      <c r="A108" s="12">
        <f>DATE(2023, 2, 28)</f>
        <v>44985</v>
      </c>
      <c r="B108" s="7">
        <v>56.29</v>
      </c>
      <c r="C108" s="8" t="s">
        <v>2</v>
      </c>
      <c r="D108" s="7">
        <v>55.8</v>
      </c>
    </row>
    <row r="109" spans="1:4" x14ac:dyDescent="0.35">
      <c r="A109" s="12">
        <f>DATE(2023, 3, 1)</f>
        <v>44986</v>
      </c>
      <c r="B109" s="7">
        <v>56.387999999999998</v>
      </c>
      <c r="C109" s="8" t="s">
        <v>2</v>
      </c>
      <c r="D109" s="7">
        <v>55.313000000000002</v>
      </c>
    </row>
    <row r="110" spans="1:4" x14ac:dyDescent="0.35">
      <c r="A110" s="12">
        <f>DATE(2023, 3, 2)</f>
        <v>44987</v>
      </c>
      <c r="B110" s="7">
        <v>55.905999999999999</v>
      </c>
      <c r="C110" s="8" t="s">
        <v>2</v>
      </c>
      <c r="D110" s="7">
        <v>55.003</v>
      </c>
    </row>
    <row r="111" spans="1:4" x14ac:dyDescent="0.35">
      <c r="A111" s="12">
        <f>DATE(2023, 3, 3)</f>
        <v>44988</v>
      </c>
      <c r="B111" s="7">
        <v>54.23</v>
      </c>
      <c r="C111" s="8" t="s">
        <v>2</v>
      </c>
      <c r="D111" s="7">
        <v>53.290999999999997</v>
      </c>
    </row>
    <row r="112" spans="1:4" x14ac:dyDescent="0.35">
      <c r="A112" s="12">
        <f>DATE(2023, 3, 6)</f>
        <v>44991</v>
      </c>
      <c r="B112" s="7">
        <v>51.36</v>
      </c>
      <c r="C112" s="8" t="s">
        <v>2</v>
      </c>
      <c r="D112" s="7">
        <v>51.167999999999999</v>
      </c>
    </row>
    <row r="113" spans="1:4" x14ac:dyDescent="0.35">
      <c r="A113" s="12">
        <f>DATE(2023, 3, 7)</f>
        <v>44992</v>
      </c>
      <c r="B113" s="7">
        <v>52.25</v>
      </c>
      <c r="C113" s="8" t="s">
        <v>2</v>
      </c>
      <c r="D113" s="7">
        <v>51.911000000000001</v>
      </c>
    </row>
    <row r="114" spans="1:4" x14ac:dyDescent="0.35">
      <c r="A114" s="12">
        <f>DATE(2023, 3, 8)</f>
        <v>44993</v>
      </c>
      <c r="B114" s="7">
        <v>51.72</v>
      </c>
      <c r="C114" s="8" t="s">
        <v>2</v>
      </c>
      <c r="D114" s="7">
        <v>51.722000000000001</v>
      </c>
    </row>
    <row r="115" spans="1:4" x14ac:dyDescent="0.35">
      <c r="A115" s="12">
        <f>DATE(2023, 3, 9)</f>
        <v>44994</v>
      </c>
      <c r="B115" s="7">
        <v>52.418999999999997</v>
      </c>
      <c r="C115" s="8" t="s">
        <v>2</v>
      </c>
      <c r="D115" s="7">
        <v>52.316000000000003</v>
      </c>
    </row>
    <row r="116" spans="1:4" x14ac:dyDescent="0.35">
      <c r="A116" s="12">
        <f>DATE(2023, 3, 10)</f>
        <v>44995</v>
      </c>
      <c r="B116" s="7">
        <v>60.304000000000002</v>
      </c>
      <c r="C116" s="8" t="s">
        <v>2</v>
      </c>
      <c r="D116" s="7">
        <v>59.195</v>
      </c>
    </row>
    <row r="117" spans="1:4" x14ac:dyDescent="0.35">
      <c r="A117" s="12">
        <f>DATE(2023, 3, 13)</f>
        <v>44998</v>
      </c>
      <c r="B117" s="7">
        <v>58.527000000000001</v>
      </c>
      <c r="C117" s="8" t="s">
        <v>2</v>
      </c>
      <c r="D117" s="7">
        <v>58.170999999999999</v>
      </c>
    </row>
    <row r="118" spans="1:4" x14ac:dyDescent="0.35">
      <c r="A118" s="12">
        <f>DATE(2023, 3, 14)</f>
        <v>44999</v>
      </c>
      <c r="B118" s="7">
        <v>53.31</v>
      </c>
      <c r="C118" s="8" t="s">
        <v>2</v>
      </c>
      <c r="D118" s="7">
        <v>53.048999999999999</v>
      </c>
    </row>
    <row r="119" spans="1:4" x14ac:dyDescent="0.35">
      <c r="A119" s="12">
        <f>DATE(2023, 3, 15)</f>
        <v>45000</v>
      </c>
      <c r="B119" s="7">
        <v>52.043999999999997</v>
      </c>
      <c r="C119" s="8" t="s">
        <v>2</v>
      </c>
      <c r="D119" s="7">
        <v>52.067</v>
      </c>
    </row>
    <row r="120" spans="1:4" x14ac:dyDescent="0.35">
      <c r="A120" s="12">
        <f>DATE(2023, 3, 16)</f>
        <v>45001</v>
      </c>
      <c r="B120" s="7">
        <v>53.41</v>
      </c>
      <c r="C120" s="8" t="s">
        <v>2</v>
      </c>
      <c r="D120" s="7">
        <v>53.491999999999997</v>
      </c>
    </row>
    <row r="121" spans="1:4" x14ac:dyDescent="0.35">
      <c r="A121" s="12">
        <f>DATE(2023, 3, 17)</f>
        <v>45002</v>
      </c>
      <c r="B121" s="7">
        <v>52.401000000000003</v>
      </c>
      <c r="C121" s="8" t="s">
        <v>2</v>
      </c>
      <c r="D121" s="7">
        <v>52.8</v>
      </c>
    </row>
    <row r="122" spans="1:4" x14ac:dyDescent="0.35">
      <c r="A122" s="12">
        <f>DATE(2023, 3, 20)</f>
        <v>45005</v>
      </c>
      <c r="B122" s="7">
        <v>49.622</v>
      </c>
      <c r="C122" s="8" t="s">
        <v>2</v>
      </c>
      <c r="D122" s="7">
        <v>50.091000000000001</v>
      </c>
    </row>
    <row r="123" spans="1:4" x14ac:dyDescent="0.35">
      <c r="A123" s="12">
        <f>DATE(2023, 3, 21)</f>
        <v>45006</v>
      </c>
      <c r="B123" s="7">
        <v>52.273000000000003</v>
      </c>
      <c r="C123" s="8" t="s">
        <v>2</v>
      </c>
      <c r="D123" s="7">
        <v>52.841999999999999</v>
      </c>
    </row>
    <row r="124" spans="1:4" x14ac:dyDescent="0.35">
      <c r="A124" s="12">
        <f>DATE(2023, 3, 22)</f>
        <v>45007</v>
      </c>
      <c r="B124" s="7">
        <v>50.244</v>
      </c>
      <c r="C124" s="8" t="s">
        <v>2</v>
      </c>
      <c r="D124" s="7">
        <v>51.386000000000003</v>
      </c>
    </row>
    <row r="125" spans="1:4" x14ac:dyDescent="0.35">
      <c r="A125" s="12">
        <f>DATE(2023, 3, 23)</f>
        <v>45008</v>
      </c>
      <c r="B125" s="7">
        <v>52.902999999999999</v>
      </c>
      <c r="C125" s="8" t="s">
        <v>2</v>
      </c>
      <c r="D125" s="7">
        <v>53.820999999999998</v>
      </c>
    </row>
    <row r="126" spans="1:4" x14ac:dyDescent="0.35">
      <c r="A126" s="12">
        <f>DATE(2023, 3, 24)</f>
        <v>45009</v>
      </c>
      <c r="B126" s="7">
        <v>51.728000000000002</v>
      </c>
      <c r="C126" s="8" t="s">
        <v>2</v>
      </c>
      <c r="D126" s="7">
        <v>52.506</v>
      </c>
    </row>
    <row r="127" spans="1:4" x14ac:dyDescent="0.35">
      <c r="A127" s="12">
        <f>DATE(2023, 3, 27)</f>
        <v>45012</v>
      </c>
      <c r="B127" s="7">
        <v>52.399000000000001</v>
      </c>
      <c r="C127" s="8" t="s">
        <v>2</v>
      </c>
      <c r="D127" s="7">
        <v>52.975000000000001</v>
      </c>
    </row>
    <row r="128" spans="1:4" x14ac:dyDescent="0.35">
      <c r="A128" s="12">
        <f>DATE(2023, 3, 28)</f>
        <v>45013</v>
      </c>
      <c r="B128" s="7">
        <v>53.094999999999999</v>
      </c>
      <c r="C128" s="8" t="s">
        <v>2</v>
      </c>
      <c r="D128" s="7">
        <v>53.408000000000001</v>
      </c>
    </row>
    <row r="129" spans="1:4" x14ac:dyDescent="0.35">
      <c r="A129" s="12">
        <f>DATE(2023, 3, 29)</f>
        <v>45014</v>
      </c>
      <c r="B129" s="7">
        <v>53.094000000000001</v>
      </c>
      <c r="C129" s="8" t="s">
        <v>2</v>
      </c>
      <c r="D129" s="7">
        <v>52.93</v>
      </c>
    </row>
    <row r="130" spans="1:4" x14ac:dyDescent="0.35">
      <c r="A130" s="12">
        <f>DATE(2023, 3, 30)</f>
        <v>45015</v>
      </c>
      <c r="B130" s="7">
        <v>55.209000000000003</v>
      </c>
      <c r="C130" s="8" t="s">
        <v>2</v>
      </c>
      <c r="D130" s="7">
        <v>54.905000000000001</v>
      </c>
    </row>
    <row r="131" spans="1:4" x14ac:dyDescent="0.35">
      <c r="A131" s="12">
        <f>DATE(2023, 3, 31)</f>
        <v>45016</v>
      </c>
      <c r="B131" s="7">
        <v>59.502000000000002</v>
      </c>
      <c r="C131" s="8" t="s">
        <v>2</v>
      </c>
      <c r="D131" s="7">
        <v>59.237000000000002</v>
      </c>
    </row>
  </sheetData>
  <mergeCells count="1">
    <mergeCell ref="B1:C1"/>
  </mergeCells>
  <phoneticPr fontId="5" type="noConversion"/>
  <pageMargins left="0.7" right="0.7" top="0.75" bottom="0.75" header="0.3" footer="0.3"/>
  <pageSetup paperSize="9" orientation="portrait" r:id="rId1"/>
  <headerFooter>
    <oddFooter>&amp;C&amp;"Calibri"&amp;11&amp;K000000_x000D_&amp;1#&amp;"Calibri"&amp;10&amp;K000000Internal</oddFooter>
  </headerFooter>
  <customProperties>
    <customPr name="GvHasTableInfo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Anika Reyes Napoles</dc:creator>
  <cp:lastModifiedBy>Erich Bruce</cp:lastModifiedBy>
  <dcterms:created xsi:type="dcterms:W3CDTF">2022-11-03T12:18:05Z</dcterms:created>
  <dcterms:modified xsi:type="dcterms:W3CDTF">2023-05-09T11:25:21Z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vWorkbookVersion">
    <vt:i4>5</vt:i4>
  </property>
  <property fmtid="{D5CDD505-2E9C-101B-9397-08002B2CF9AE}" pid="3" name="MSIP_Label_2e952e98-911c-4aff-840a-f71bc6baaf7f_Enabled">
    <vt:lpwstr>true</vt:lpwstr>
  </property>
  <property fmtid="{D5CDD505-2E9C-101B-9397-08002B2CF9AE}" pid="4" name="MSIP_Label_2e952e98-911c-4aff-840a-f71bc6baaf7f_SetDate">
    <vt:lpwstr>2023-05-09T11:25:19Z</vt:lpwstr>
  </property>
  <property fmtid="{D5CDD505-2E9C-101B-9397-08002B2CF9AE}" pid="5" name="MSIP_Label_2e952e98-911c-4aff-840a-f71bc6baaf7f_Method">
    <vt:lpwstr>Standard</vt:lpwstr>
  </property>
  <property fmtid="{D5CDD505-2E9C-101B-9397-08002B2CF9AE}" pid="6" name="MSIP_Label_2e952e98-911c-4aff-840a-f71bc6baaf7f_Name">
    <vt:lpwstr>2e952e98-911c-4aff-840a-f71bc6baaf7f</vt:lpwstr>
  </property>
  <property fmtid="{D5CDD505-2E9C-101B-9397-08002B2CF9AE}" pid="7" name="MSIP_Label_2e952e98-911c-4aff-840a-f71bc6baaf7f_SiteId">
    <vt:lpwstr>e00ddcdf-1e0f-4be5-a37a-894a4731986a</vt:lpwstr>
  </property>
  <property fmtid="{D5CDD505-2E9C-101B-9397-08002B2CF9AE}" pid="8" name="MSIP_Label_2e952e98-911c-4aff-840a-f71bc6baaf7f_ActionId">
    <vt:lpwstr>43a9ee13-8ecc-4d46-88fc-0fd34897713c</vt:lpwstr>
  </property>
  <property fmtid="{D5CDD505-2E9C-101B-9397-08002B2CF9AE}" pid="9" name="MSIP_Label_2e952e98-911c-4aff-840a-f71bc6baaf7f_ContentBits">
    <vt:lpwstr>2</vt:lpwstr>
  </property>
</Properties>
</file>