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g354\Downloads\"/>
    </mc:Choice>
  </mc:AlternateContent>
  <xr:revisionPtr revIDLastSave="0" documentId="8_{C85DEA18-C21A-4F48-BF3D-E2A012A62923}" xr6:coauthVersionLast="47" xr6:coauthVersionMax="47" xr10:uidLastSave="{00000000-0000-0000-0000-000000000000}"/>
  <bookViews>
    <workbookView xWindow="-110" yWindow="-110" windowWidth="19420" windowHeight="10420" xr2:uid="{0002BC6E-60B5-4F42-BD45-1C6C2EEA854D}"/>
  </bookViews>
  <sheets>
    <sheet name="Sheet1" sheetId="1" r:id="rId1"/>
  </sheets>
  <definedNames>
    <definedName name="_IDVTrackerBlocked72_" hidden="1">0</definedName>
    <definedName name="_IDVTrackerEx72_" hidden="1">0</definedName>
    <definedName name="_IDVTrackerFreigabeDateiID72_" hidden="1">-1</definedName>
    <definedName name="_IDVTrackerFreigabeStatus72_" hidden="1">0</definedName>
    <definedName name="_IDVTrackerFreigabeVersion72_" hidden="1">-1</definedName>
    <definedName name="_IDVTrackerID72_" hidden="1">255107</definedName>
    <definedName name="_IDVTrackerMajorVersion72_" hidden="1">1</definedName>
    <definedName name="_IDVTrackerMinorVersion72_" hidden="1">0</definedName>
    <definedName name="_IDVTrackerVersion72_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1" i="1" l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<sst xmlns="http://schemas.openxmlformats.org/spreadsheetml/2006/main" count="3" uniqueCount="3">
  <si>
    <t>Handelstag</t>
  </si>
  <si>
    <r>
      <t xml:space="preserve">Austrian Peakload Year Future 2023 - ATPY
</t>
    </r>
    <r>
      <rPr>
        <sz val="10"/>
        <rFont val="Calibri Light"/>
        <family val="2"/>
        <scheme val="major"/>
      </rPr>
      <t>in €/MWh</t>
    </r>
  </si>
  <si>
    <r>
      <t xml:space="preserve">Austrian Baseload Year Future 2023 - ATBY
</t>
    </r>
    <r>
      <rPr>
        <sz val="10"/>
        <rFont val="Calibri Light"/>
        <family val="2"/>
        <scheme val="major"/>
      </rPr>
      <t>in €/MWh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</si>
</sst>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dd\.mm\.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 Light"/>
      <family val="2"/>
      <scheme val="major"/>
    </font>
    <font>
      <sz val="16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0" xfId="0" applyBorder="1"/>
    <xf numFmtId="0" fontId="4" fillId="2" borderId="1" xfId="1" applyFont="1" applyFill="1" applyBorder="1" applyAlignment="1">
      <alignment vertical="center" wrapText="1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center"/>
    </xf>
    <xf numFmtId="0" fontId="4" fillId="2" borderId="3" xfId="1" applyFont="1" applyFill="1" applyBorder="1" applyAlignment="1">
      <alignment vertical="center" wrapText="1"/>
    </xf>
    <xf numFmtId="0" fontId="0" fillId="0" borderId="3" xfId="0" applyBorder="1"/>
    <xf numFmtId="2" fontId="5" fillId="0" borderId="0" xfId="0" applyNumberFormat="1" applyFont="1"/>
    <xf numFmtId="168" fontId="6" fillId="0" borderId="0" xfId="0" applyNumberFormat="1" applyFont="1"/>
    <xf numFmtId="168" fontId="1" fillId="0" borderId="2" xfId="0" applyNumberFormat="1" applyFont="1" applyBorder="1"/>
  </cellXfs>
  <cellStyles count="2">
    <cellStyle name="Normal" xfId="0" builtinId="0"/>
    <cellStyle name="Standard_Tabelle1" xfId="1" xr:uid="{2FF3EE71-CB9E-42F5-9E56-F0B4ACF11A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EF06D-D2EE-4ED0-8114-42ED29CE1AC3}">
  <sheetPr codeName="Sheet1"/>
  <dimension ref="A1:D133"/>
  <sheetViews>
    <sheetView tabSelected="1" topLeftCell="A121" workbookViewId="0">
      <selection activeCell="A2" sqref="A2:A133"/>
    </sheetView>
  </sheetViews>
  <sheetFormatPr defaultRowHeight="14.5" x14ac:dyDescent="0.35"/>
  <cols>
    <col min="1" max="1" width="10.7265625" style="3" bestFit="1" customWidth="1"/>
    <col min="2" max="2" width="33.453125" customWidth="1"/>
    <col min="3" max="3" width="33.453125" style="6" customWidth="1"/>
  </cols>
  <sheetData>
    <row r="1" spans="1:4" ht="55" x14ac:dyDescent="0.35">
      <c r="A1" s="4" t="s">
        <v>0</v>
      </c>
      <c r="B1" s="2" t="s">
        <v>2</v>
      </c>
      <c r="C1" s="5" t="s">
        <v>1</v>
      </c>
      <c r="D1" s="1"/>
    </row>
    <row r="2" spans="1:4" x14ac:dyDescent="0.35">
      <c r="A2" s="8">
        <v>44837</v>
      </c>
      <c r="B2" s="7">
        <v>467.79</v>
      </c>
      <c r="C2" s="7">
        <v>636.25</v>
      </c>
    </row>
    <row r="3" spans="1:4" x14ac:dyDescent="0.35">
      <c r="A3" s="8">
        <f>DATE(2022, 10, 4)</f>
        <v>44838</v>
      </c>
      <c r="B3" s="7">
        <v>451.6</v>
      </c>
      <c r="C3" s="7">
        <v>626.41999999999996</v>
      </c>
    </row>
    <row r="4" spans="1:4" x14ac:dyDescent="0.35">
      <c r="A4" s="8">
        <f>DATE(2022, 10, 5)</f>
        <v>44839</v>
      </c>
      <c r="B4" s="7">
        <v>458.87</v>
      </c>
      <c r="C4" s="7">
        <v>619.08000000000004</v>
      </c>
    </row>
    <row r="5" spans="1:4" x14ac:dyDescent="0.35">
      <c r="A5" s="8">
        <f>DATE(2022, 10, 6)</f>
        <v>44840</v>
      </c>
      <c r="B5" s="7">
        <v>467.83</v>
      </c>
      <c r="C5" s="7">
        <v>625.57000000000005</v>
      </c>
    </row>
    <row r="6" spans="1:4" x14ac:dyDescent="0.35">
      <c r="A6" s="8">
        <f>DATE(2022, 10, 7)</f>
        <v>44841</v>
      </c>
      <c r="B6" s="7">
        <v>456.5</v>
      </c>
      <c r="C6" s="7">
        <v>621.33000000000004</v>
      </c>
    </row>
    <row r="7" spans="1:4" x14ac:dyDescent="0.35">
      <c r="A7" s="8">
        <f>DATE(2022, 10, 10)</f>
        <v>44844</v>
      </c>
      <c r="B7" s="7">
        <v>455</v>
      </c>
      <c r="C7" s="7">
        <v>613.72</v>
      </c>
    </row>
    <row r="8" spans="1:4" x14ac:dyDescent="0.35">
      <c r="A8" s="8">
        <f>DATE(2022, 10, 11)</f>
        <v>44845</v>
      </c>
      <c r="B8" s="7">
        <v>463</v>
      </c>
      <c r="C8" s="7">
        <v>617.4</v>
      </c>
    </row>
    <row r="9" spans="1:4" x14ac:dyDescent="0.35">
      <c r="A9" s="8">
        <f>DATE(2022, 10, 12)</f>
        <v>44846</v>
      </c>
      <c r="B9" s="7">
        <v>460</v>
      </c>
      <c r="C9" s="7">
        <v>622</v>
      </c>
    </row>
    <row r="10" spans="1:4" x14ac:dyDescent="0.35">
      <c r="A10" s="8">
        <f>DATE(2022, 10, 13)</f>
        <v>44847</v>
      </c>
      <c r="B10" s="7">
        <v>450</v>
      </c>
      <c r="C10" s="7">
        <v>616.15</v>
      </c>
    </row>
    <row r="11" spans="1:4" x14ac:dyDescent="0.35">
      <c r="A11" s="8">
        <f>DATE(2022, 10, 14)</f>
        <v>44848</v>
      </c>
      <c r="B11" s="7">
        <v>446</v>
      </c>
      <c r="C11" s="7">
        <v>607.66999999999996</v>
      </c>
    </row>
    <row r="12" spans="1:4" x14ac:dyDescent="0.35">
      <c r="A12" s="8">
        <f>DATE(2022, 10, 17)</f>
        <v>44851</v>
      </c>
      <c r="B12" s="7">
        <v>436</v>
      </c>
      <c r="C12" s="7">
        <v>591.86</v>
      </c>
    </row>
    <row r="13" spans="1:4" x14ac:dyDescent="0.35">
      <c r="A13" s="8">
        <f>DATE(2022, 10, 18)</f>
        <v>44852</v>
      </c>
      <c r="B13" s="7">
        <v>416.51</v>
      </c>
      <c r="C13" s="7">
        <v>568</v>
      </c>
    </row>
    <row r="14" spans="1:4" x14ac:dyDescent="0.35">
      <c r="A14" s="8">
        <f>DATE(2022, 10, 19)</f>
        <v>44853</v>
      </c>
      <c r="B14" s="7">
        <v>412</v>
      </c>
      <c r="C14" s="7">
        <v>569</v>
      </c>
    </row>
    <row r="15" spans="1:4" x14ac:dyDescent="0.35">
      <c r="A15" s="8">
        <f>DATE(2022, 10, 20)</f>
        <v>44854</v>
      </c>
      <c r="B15" s="7">
        <v>426</v>
      </c>
      <c r="C15" s="7">
        <v>582.35</v>
      </c>
    </row>
    <row r="16" spans="1:4" x14ac:dyDescent="0.35">
      <c r="A16" s="8">
        <f>DATE(2022, 10, 21)</f>
        <v>44855</v>
      </c>
      <c r="B16" s="7">
        <v>403</v>
      </c>
      <c r="C16" s="7">
        <v>561.64</v>
      </c>
    </row>
    <row r="17" spans="1:3" x14ac:dyDescent="0.35">
      <c r="A17" s="8">
        <f>DATE(2022, 10, 24)</f>
        <v>44858</v>
      </c>
      <c r="B17" s="7">
        <v>395.01</v>
      </c>
      <c r="C17" s="7">
        <v>551.25</v>
      </c>
    </row>
    <row r="18" spans="1:3" x14ac:dyDescent="0.35">
      <c r="A18" s="8">
        <f>DATE(2022, 10, 25)</f>
        <v>44859</v>
      </c>
      <c r="B18" s="7">
        <v>397</v>
      </c>
      <c r="C18" s="7">
        <v>547.72</v>
      </c>
    </row>
    <row r="19" spans="1:3" x14ac:dyDescent="0.35">
      <c r="A19" s="8">
        <f>DATE(2022, 10, 26)</f>
        <v>44860</v>
      </c>
      <c r="B19" s="7">
        <v>398</v>
      </c>
      <c r="C19" s="7">
        <v>546.25</v>
      </c>
    </row>
    <row r="20" spans="1:3" x14ac:dyDescent="0.35">
      <c r="A20" s="8">
        <f>DATE(2022, 10, 27)</f>
        <v>44861</v>
      </c>
      <c r="B20" s="7">
        <v>409</v>
      </c>
      <c r="C20" s="7">
        <v>556.75</v>
      </c>
    </row>
    <row r="21" spans="1:3" x14ac:dyDescent="0.35">
      <c r="A21" s="8">
        <f>DATE(2022, 10, 28)</f>
        <v>44862</v>
      </c>
      <c r="B21" s="7">
        <v>427</v>
      </c>
      <c r="C21" s="7">
        <v>573.41999999999996</v>
      </c>
    </row>
    <row r="22" spans="1:3" x14ac:dyDescent="0.35">
      <c r="A22" s="8">
        <f>DATE(2022, 10, 31)</f>
        <v>44865</v>
      </c>
      <c r="B22" s="7">
        <v>396.65</v>
      </c>
      <c r="C22" s="7">
        <v>544.47</v>
      </c>
    </row>
    <row r="23" spans="1:3" x14ac:dyDescent="0.35">
      <c r="A23" s="8">
        <f>DATE(2022, 11, 1)</f>
        <v>44866</v>
      </c>
      <c r="B23" s="7">
        <v>392.15</v>
      </c>
      <c r="C23" s="7">
        <v>532.79</v>
      </c>
    </row>
    <row r="24" spans="1:3" x14ac:dyDescent="0.35">
      <c r="A24" s="8">
        <f>DATE(2022, 11, 2)</f>
        <v>44867</v>
      </c>
      <c r="B24" s="7">
        <v>400.2</v>
      </c>
      <c r="C24" s="7">
        <v>536.73</v>
      </c>
    </row>
    <row r="25" spans="1:3" x14ac:dyDescent="0.35">
      <c r="A25" s="8">
        <f>DATE(2022, 11, 3)</f>
        <v>44868</v>
      </c>
      <c r="B25" s="7">
        <v>396.94</v>
      </c>
      <c r="C25" s="7">
        <v>533</v>
      </c>
    </row>
    <row r="26" spans="1:3" x14ac:dyDescent="0.35">
      <c r="A26" s="8">
        <f>DATE(2022, 11, 4)</f>
        <v>44869</v>
      </c>
      <c r="B26" s="7">
        <v>388.92</v>
      </c>
      <c r="C26" s="7">
        <v>516.33000000000004</v>
      </c>
    </row>
    <row r="27" spans="1:3" x14ac:dyDescent="0.35">
      <c r="A27" s="8">
        <f>DATE(2022, 11, 7)</f>
        <v>44872</v>
      </c>
      <c r="B27" s="7">
        <v>366</v>
      </c>
      <c r="C27" s="7">
        <v>485.71</v>
      </c>
    </row>
    <row r="28" spans="1:3" x14ac:dyDescent="0.35">
      <c r="A28" s="8">
        <f>DATE(2022, 11, 8)</f>
        <v>44873</v>
      </c>
      <c r="B28" s="7">
        <v>359</v>
      </c>
      <c r="C28" s="7">
        <v>467.5</v>
      </c>
    </row>
    <row r="29" spans="1:3" x14ac:dyDescent="0.35">
      <c r="A29" s="8">
        <f>DATE(2022, 11, 9)</f>
        <v>44874</v>
      </c>
      <c r="B29" s="7">
        <v>350.81</v>
      </c>
      <c r="C29" s="7">
        <v>457.5</v>
      </c>
    </row>
    <row r="30" spans="1:3" x14ac:dyDescent="0.35">
      <c r="A30" s="8">
        <f>DATE(2022, 11, 10)</f>
        <v>44875</v>
      </c>
      <c r="B30" s="7">
        <v>344.66</v>
      </c>
      <c r="C30" s="7">
        <v>448</v>
      </c>
    </row>
    <row r="31" spans="1:3" x14ac:dyDescent="0.35">
      <c r="A31" s="8">
        <f>DATE(2022, 11, 11)</f>
        <v>44876</v>
      </c>
      <c r="B31" s="7">
        <v>325.01</v>
      </c>
      <c r="C31" s="7">
        <v>424.12</v>
      </c>
    </row>
    <row r="32" spans="1:3" x14ac:dyDescent="0.35">
      <c r="A32" s="8">
        <f>DATE(2022, 11, 14)</f>
        <v>44879</v>
      </c>
      <c r="B32" s="7">
        <v>324</v>
      </c>
      <c r="C32" s="7">
        <v>421.63</v>
      </c>
    </row>
    <row r="33" spans="1:3" x14ac:dyDescent="0.35">
      <c r="A33" s="8">
        <f>DATE(2022, 11, 15)</f>
        <v>44880</v>
      </c>
      <c r="B33" s="7">
        <v>352</v>
      </c>
      <c r="C33" s="7">
        <v>440.43</v>
      </c>
    </row>
    <row r="34" spans="1:3" x14ac:dyDescent="0.35">
      <c r="A34" s="8">
        <f>DATE(2022, 11, 16)</f>
        <v>44881</v>
      </c>
      <c r="B34" s="7">
        <v>341.03</v>
      </c>
      <c r="C34" s="7">
        <v>435.25</v>
      </c>
    </row>
    <row r="35" spans="1:3" x14ac:dyDescent="0.35">
      <c r="A35" s="8">
        <f>DATE(2022, 11, 17)</f>
        <v>44882</v>
      </c>
      <c r="B35" s="7">
        <v>334.85</v>
      </c>
      <c r="C35" s="7">
        <v>425.58</v>
      </c>
    </row>
    <row r="36" spans="1:3" x14ac:dyDescent="0.35">
      <c r="A36" s="8">
        <f>DATE(2022, 11, 18)</f>
        <v>44883</v>
      </c>
      <c r="B36" s="7">
        <v>336.25</v>
      </c>
      <c r="C36" s="7">
        <v>427.63</v>
      </c>
    </row>
    <row r="37" spans="1:3" x14ac:dyDescent="0.35">
      <c r="A37" s="8">
        <f>DATE(2022, 11, 21)</f>
        <v>44886</v>
      </c>
      <c r="B37" s="7">
        <v>345.58</v>
      </c>
      <c r="C37" s="7">
        <v>440.13</v>
      </c>
    </row>
    <row r="38" spans="1:3" x14ac:dyDescent="0.35">
      <c r="A38" s="8">
        <f>DATE(2022, 11, 22)</f>
        <v>44887</v>
      </c>
      <c r="B38" s="7">
        <v>363.39</v>
      </c>
      <c r="C38" s="7">
        <v>448.91</v>
      </c>
    </row>
    <row r="39" spans="1:3" x14ac:dyDescent="0.35">
      <c r="A39" s="8">
        <f>DATE(2022, 11, 23)</f>
        <v>44888</v>
      </c>
      <c r="B39" s="7">
        <v>364.42</v>
      </c>
      <c r="C39" s="7">
        <v>463.86</v>
      </c>
    </row>
    <row r="40" spans="1:3" x14ac:dyDescent="0.35">
      <c r="A40" s="8">
        <f>DATE(2022, 11, 24)</f>
        <v>44889</v>
      </c>
      <c r="B40" s="7">
        <v>361</v>
      </c>
      <c r="C40" s="7">
        <v>459.63</v>
      </c>
    </row>
    <row r="41" spans="1:3" x14ac:dyDescent="0.35">
      <c r="A41" s="8">
        <f>DATE(2022, 11, 25)</f>
        <v>44890</v>
      </c>
      <c r="B41" s="7">
        <v>364.1</v>
      </c>
      <c r="C41" s="7">
        <v>470.63</v>
      </c>
    </row>
    <row r="42" spans="1:3" x14ac:dyDescent="0.35">
      <c r="A42" s="8">
        <f>DATE(2022, 11, 28)</f>
        <v>44893</v>
      </c>
      <c r="B42" s="7">
        <v>357.77</v>
      </c>
      <c r="C42" s="7">
        <v>459.5</v>
      </c>
    </row>
    <row r="43" spans="1:3" x14ac:dyDescent="0.35">
      <c r="A43" s="8">
        <f>DATE(2022, 11, 29)</f>
        <v>44894</v>
      </c>
      <c r="B43" s="7">
        <v>373.51</v>
      </c>
      <c r="C43" s="7">
        <v>477.4</v>
      </c>
    </row>
    <row r="44" spans="1:3" x14ac:dyDescent="0.35">
      <c r="A44" s="8">
        <f>DATE(2022, 11, 30)</f>
        <v>44895</v>
      </c>
      <c r="B44" s="7">
        <v>389.21</v>
      </c>
      <c r="C44" s="7">
        <v>489.38</v>
      </c>
    </row>
    <row r="45" spans="1:3" x14ac:dyDescent="0.35">
      <c r="A45" s="8">
        <f>DATE(2022, 12, 1)</f>
        <v>44896</v>
      </c>
      <c r="B45" s="7">
        <v>382.86</v>
      </c>
      <c r="C45" s="7">
        <v>493.63</v>
      </c>
    </row>
    <row r="46" spans="1:3" x14ac:dyDescent="0.35">
      <c r="A46" s="8">
        <f>DATE(2022, 12, 2)</f>
        <v>44897</v>
      </c>
      <c r="B46" s="7">
        <v>387.75</v>
      </c>
      <c r="C46" s="7">
        <v>489.16</v>
      </c>
    </row>
    <row r="47" spans="1:3" x14ac:dyDescent="0.35">
      <c r="A47" s="8">
        <f>DATE(2022, 12, 5)</f>
        <v>44900</v>
      </c>
      <c r="B47" s="7">
        <v>379.4</v>
      </c>
      <c r="C47" s="7">
        <v>483.13</v>
      </c>
    </row>
    <row r="48" spans="1:3" x14ac:dyDescent="0.35">
      <c r="A48" s="8">
        <f>DATE(2022, 12, 6)</f>
        <v>44901</v>
      </c>
      <c r="B48" s="7">
        <v>387.72</v>
      </c>
      <c r="C48" s="7">
        <v>485.66</v>
      </c>
    </row>
    <row r="49" spans="1:3" x14ac:dyDescent="0.35">
      <c r="A49" s="8">
        <f>DATE(2022, 12, 7)</f>
        <v>44902</v>
      </c>
      <c r="B49" s="7">
        <v>412.17</v>
      </c>
      <c r="C49" s="7">
        <v>501.69</v>
      </c>
    </row>
    <row r="50" spans="1:3" x14ac:dyDescent="0.35">
      <c r="A50" s="8">
        <f>DATE(2022, 12, 8)</f>
        <v>44903</v>
      </c>
      <c r="B50" s="7">
        <v>390.87</v>
      </c>
      <c r="C50" s="7">
        <v>492.63</v>
      </c>
    </row>
    <row r="51" spans="1:3" x14ac:dyDescent="0.35">
      <c r="A51" s="8">
        <f>DATE(2022, 12, 9)</f>
        <v>44904</v>
      </c>
      <c r="B51" s="7">
        <v>390.67</v>
      </c>
      <c r="C51" s="7">
        <v>489.13</v>
      </c>
    </row>
    <row r="52" spans="1:3" x14ac:dyDescent="0.35">
      <c r="A52" s="8">
        <f>DATE(2022, 12, 12)</f>
        <v>44907</v>
      </c>
      <c r="B52" s="7">
        <v>369.82</v>
      </c>
      <c r="C52" s="7">
        <v>467.5</v>
      </c>
    </row>
    <row r="53" spans="1:3" x14ac:dyDescent="0.35">
      <c r="A53" s="8">
        <f>DATE(2022, 12, 13)</f>
        <v>44908</v>
      </c>
      <c r="B53" s="7">
        <v>363.5</v>
      </c>
      <c r="C53" s="7">
        <v>458</v>
      </c>
    </row>
    <row r="54" spans="1:3" x14ac:dyDescent="0.35">
      <c r="A54" s="8">
        <f>DATE(2022, 12, 14)</f>
        <v>44909</v>
      </c>
      <c r="B54" s="7">
        <v>343.43</v>
      </c>
      <c r="C54" s="7">
        <v>436</v>
      </c>
    </row>
    <row r="55" spans="1:3" x14ac:dyDescent="0.35">
      <c r="A55" s="8">
        <f>DATE(2022, 12, 15)</f>
        <v>44910</v>
      </c>
      <c r="B55" s="7">
        <v>343.82</v>
      </c>
      <c r="C55" s="7">
        <v>435.72</v>
      </c>
    </row>
    <row r="56" spans="1:3" x14ac:dyDescent="0.35">
      <c r="A56" s="8">
        <f>DATE(2022, 12, 16)</f>
        <v>44911</v>
      </c>
      <c r="B56" s="7">
        <v>319</v>
      </c>
      <c r="C56" s="7">
        <v>415</v>
      </c>
    </row>
    <row r="57" spans="1:3" x14ac:dyDescent="0.35">
      <c r="A57" s="8">
        <f>DATE(2022, 12, 19)</f>
        <v>44914</v>
      </c>
      <c r="B57" s="7">
        <v>308.75</v>
      </c>
      <c r="C57" s="7">
        <v>397.33</v>
      </c>
    </row>
    <row r="58" spans="1:3" x14ac:dyDescent="0.35">
      <c r="A58" s="8">
        <f>DATE(2022, 12, 20)</f>
        <v>44915</v>
      </c>
      <c r="B58" s="7">
        <v>306.07</v>
      </c>
      <c r="C58" s="7">
        <v>394.57</v>
      </c>
    </row>
    <row r="59" spans="1:3" x14ac:dyDescent="0.35">
      <c r="A59" s="8">
        <f>DATE(2022, 12, 21)</f>
        <v>44916</v>
      </c>
      <c r="B59" s="7">
        <v>286.54000000000002</v>
      </c>
      <c r="C59" s="7">
        <v>369</v>
      </c>
    </row>
    <row r="60" spans="1:3" x14ac:dyDescent="0.35">
      <c r="A60" s="8">
        <f>DATE(2022, 12, 22)</f>
        <v>44917</v>
      </c>
      <c r="B60" s="7">
        <v>273.33</v>
      </c>
      <c r="C60" s="7">
        <v>351.92</v>
      </c>
    </row>
    <row r="61" spans="1:3" x14ac:dyDescent="0.35">
      <c r="A61" s="8">
        <f>DATE(2022, 12, 23)</f>
        <v>44918</v>
      </c>
      <c r="B61" s="7">
        <v>263.85000000000002</v>
      </c>
      <c r="C61" s="7">
        <v>342.12</v>
      </c>
    </row>
    <row r="62" spans="1:3" x14ac:dyDescent="0.35">
      <c r="A62" s="8">
        <f>DATE(2022, 12, 26)</f>
        <v>44921</v>
      </c>
      <c r="B62" s="7"/>
      <c r="C62" s="7"/>
    </row>
    <row r="63" spans="1:3" x14ac:dyDescent="0.35">
      <c r="A63" s="8">
        <f>DATE(2022, 12, 27)</f>
        <v>44922</v>
      </c>
      <c r="B63" s="7">
        <v>263.51</v>
      </c>
      <c r="C63" s="7">
        <v>338.13</v>
      </c>
    </row>
    <row r="64" spans="1:3" x14ac:dyDescent="0.35">
      <c r="A64" s="8">
        <f>DATE(2022, 12, 28)</f>
        <v>44923</v>
      </c>
      <c r="B64" s="7">
        <v>256.85000000000002</v>
      </c>
      <c r="C64" s="7">
        <v>323.01</v>
      </c>
    </row>
    <row r="65" spans="1:3" x14ac:dyDescent="0.35">
      <c r="A65" s="8">
        <f>DATE(2022, 12, 29)</f>
        <v>44924</v>
      </c>
      <c r="B65" s="7">
        <v>246.67</v>
      </c>
      <c r="C65" s="7">
        <v>310.38</v>
      </c>
    </row>
    <row r="66" spans="1:3" x14ac:dyDescent="0.35">
      <c r="A66" s="8">
        <f>DATE(2022, 12, 30)</f>
        <v>44925</v>
      </c>
      <c r="B66" s="7">
        <v>233.67</v>
      </c>
      <c r="C66" s="7">
        <v>302.06</v>
      </c>
    </row>
    <row r="67" spans="1:3" x14ac:dyDescent="0.35">
      <c r="A67" s="8">
        <f>DATE(2023, 1, 2)</f>
        <v>44928</v>
      </c>
      <c r="B67">
        <v>233.02</v>
      </c>
      <c r="C67" s="6">
        <v>301.13</v>
      </c>
    </row>
    <row r="68" spans="1:3" x14ac:dyDescent="0.35">
      <c r="A68" s="8">
        <f>DATE(2023, 1, 3)</f>
        <v>44929</v>
      </c>
      <c r="B68">
        <v>231.75</v>
      </c>
      <c r="C68" s="6">
        <v>302.27999999999997</v>
      </c>
    </row>
    <row r="69" spans="1:3" x14ac:dyDescent="0.35">
      <c r="A69" s="8">
        <f>DATE(2023, 1, 4)</f>
        <v>44930</v>
      </c>
      <c r="B69">
        <v>209.84</v>
      </c>
      <c r="C69" s="6">
        <v>284.52</v>
      </c>
    </row>
    <row r="70" spans="1:3" x14ac:dyDescent="0.35">
      <c r="A70" s="8">
        <f>DATE(2023, 1, 5)</f>
        <v>44931</v>
      </c>
      <c r="B70">
        <v>215.17</v>
      </c>
      <c r="C70" s="6">
        <v>279.36</v>
      </c>
    </row>
    <row r="71" spans="1:3" x14ac:dyDescent="0.35">
      <c r="A71" s="8">
        <f>DATE(2023, 1, 6)</f>
        <v>44932</v>
      </c>
      <c r="B71">
        <v>212.67</v>
      </c>
      <c r="C71" s="6">
        <v>277.67</v>
      </c>
    </row>
    <row r="72" spans="1:3" x14ac:dyDescent="0.35">
      <c r="A72" s="8">
        <f>DATE(2023, 1, 9)</f>
        <v>44935</v>
      </c>
      <c r="B72">
        <v>215.48</v>
      </c>
      <c r="C72" s="6">
        <v>276.25</v>
      </c>
    </row>
    <row r="73" spans="1:3" x14ac:dyDescent="0.35">
      <c r="A73" s="8">
        <f>DATE(2023, 1, 10)</f>
        <v>44936</v>
      </c>
      <c r="B73">
        <v>212.21</v>
      </c>
      <c r="C73" s="6">
        <v>272.25</v>
      </c>
    </row>
    <row r="74" spans="1:3" x14ac:dyDescent="0.35">
      <c r="A74" s="8">
        <f>DATE(2023, 1, 11)</f>
        <v>44937</v>
      </c>
      <c r="B74">
        <v>197.92</v>
      </c>
      <c r="C74" s="6">
        <v>252.75</v>
      </c>
    </row>
    <row r="75" spans="1:3" x14ac:dyDescent="0.35">
      <c r="A75" s="8">
        <f>DATE(2023, 1, 12)</f>
        <v>44938</v>
      </c>
      <c r="B75">
        <v>196.7</v>
      </c>
      <c r="C75" s="6">
        <v>251.64</v>
      </c>
    </row>
    <row r="76" spans="1:3" x14ac:dyDescent="0.35">
      <c r="A76" s="8">
        <f>DATE(2023, 1, 13)</f>
        <v>44939</v>
      </c>
      <c r="B76">
        <v>190.05</v>
      </c>
      <c r="C76" s="6">
        <v>243.25</v>
      </c>
    </row>
    <row r="77" spans="1:3" x14ac:dyDescent="0.35">
      <c r="A77" s="8">
        <f>DATE(2023, 1, 16)</f>
        <v>44942</v>
      </c>
      <c r="B77">
        <v>171.98</v>
      </c>
      <c r="C77" s="6">
        <v>222.75</v>
      </c>
    </row>
    <row r="78" spans="1:3" x14ac:dyDescent="0.35">
      <c r="A78" s="8">
        <f>DATE(2023, 1, 17)</f>
        <v>44943</v>
      </c>
      <c r="B78">
        <v>180.21</v>
      </c>
      <c r="C78" s="6">
        <v>230.35</v>
      </c>
    </row>
    <row r="79" spans="1:3" x14ac:dyDescent="0.35">
      <c r="A79" s="8">
        <f>DATE(2023, 1, 18)</f>
        <v>44944</v>
      </c>
      <c r="B79">
        <v>192.18</v>
      </c>
      <c r="C79" s="6">
        <v>239.21</v>
      </c>
    </row>
    <row r="80" spans="1:3" x14ac:dyDescent="0.35">
      <c r="A80" s="8">
        <f>DATE(2023, 1, 19)</f>
        <v>44945</v>
      </c>
      <c r="B80">
        <v>193.01</v>
      </c>
      <c r="C80" s="6">
        <v>236.88</v>
      </c>
    </row>
    <row r="81" spans="1:3" x14ac:dyDescent="0.35">
      <c r="A81" s="8">
        <f>DATE(2023, 1, 20)</f>
        <v>44946</v>
      </c>
      <c r="B81">
        <v>203.74</v>
      </c>
      <c r="C81" s="6">
        <v>248.06</v>
      </c>
    </row>
    <row r="82" spans="1:3" x14ac:dyDescent="0.35">
      <c r="A82" s="8">
        <f>DATE(2023, 1, 23)</f>
        <v>44949</v>
      </c>
      <c r="B82">
        <v>199.18</v>
      </c>
      <c r="C82" s="6">
        <v>248</v>
      </c>
    </row>
    <row r="83" spans="1:3" x14ac:dyDescent="0.35">
      <c r="A83" s="8">
        <f>DATE(2023, 1, 24)</f>
        <v>44950</v>
      </c>
      <c r="B83">
        <v>178.07</v>
      </c>
      <c r="C83" s="6">
        <v>231</v>
      </c>
    </row>
    <row r="84" spans="1:3" x14ac:dyDescent="0.35">
      <c r="A84" s="8">
        <f>DATE(2023, 1, 25)</f>
        <v>44951</v>
      </c>
      <c r="B84">
        <v>177.79</v>
      </c>
      <c r="C84" s="6">
        <v>231.82</v>
      </c>
    </row>
    <row r="85" spans="1:3" x14ac:dyDescent="0.35">
      <c r="A85" s="8">
        <f>DATE(2023, 1, 26)</f>
        <v>44952</v>
      </c>
      <c r="B85">
        <v>176.53</v>
      </c>
      <c r="C85" s="6">
        <v>232.19</v>
      </c>
    </row>
    <row r="86" spans="1:3" x14ac:dyDescent="0.35">
      <c r="A86" s="8">
        <f>DATE(2023, 1, 27)</f>
        <v>44953</v>
      </c>
      <c r="B86">
        <v>177.79</v>
      </c>
      <c r="C86" s="6">
        <v>232.88</v>
      </c>
    </row>
    <row r="87" spans="1:3" x14ac:dyDescent="0.35">
      <c r="A87" s="8">
        <f>DATE(2023, 1, 30)</f>
        <v>44956</v>
      </c>
      <c r="B87">
        <v>182.11</v>
      </c>
      <c r="C87" s="6">
        <v>236.38</v>
      </c>
    </row>
    <row r="88" spans="1:3" x14ac:dyDescent="0.35">
      <c r="A88" s="8">
        <f>DATE(2023, 1, 31)</f>
        <v>44957</v>
      </c>
      <c r="B88">
        <v>188.08</v>
      </c>
      <c r="C88" s="6">
        <v>239.98</v>
      </c>
    </row>
    <row r="89" spans="1:3" x14ac:dyDescent="0.35">
      <c r="A89" s="8">
        <f>DATE(2023, 2, 1)</f>
        <v>44958</v>
      </c>
      <c r="B89">
        <v>196.77</v>
      </c>
      <c r="C89" s="6">
        <v>247.64</v>
      </c>
    </row>
    <row r="90" spans="1:3" x14ac:dyDescent="0.35">
      <c r="A90" s="8">
        <f>DATE(2023, 2, 2)</f>
        <v>44959</v>
      </c>
      <c r="B90">
        <v>189.99</v>
      </c>
      <c r="C90" s="6">
        <v>239.69</v>
      </c>
    </row>
    <row r="91" spans="1:3" x14ac:dyDescent="0.35">
      <c r="A91" s="8">
        <f>DATE(2023, 2, 3)</f>
        <v>44960</v>
      </c>
      <c r="B91">
        <v>189.73</v>
      </c>
      <c r="C91" s="6">
        <v>238.47</v>
      </c>
    </row>
    <row r="92" spans="1:3" x14ac:dyDescent="0.35">
      <c r="A92" s="8">
        <f>DATE(2023, 2, 6)</f>
        <v>44963</v>
      </c>
      <c r="B92">
        <v>184.78</v>
      </c>
      <c r="C92" s="6">
        <v>235.63</v>
      </c>
    </row>
    <row r="93" spans="1:3" x14ac:dyDescent="0.35">
      <c r="A93" s="8">
        <f>DATE(2023, 2, 7)</f>
        <v>44964</v>
      </c>
      <c r="B93">
        <v>177.19</v>
      </c>
      <c r="C93" s="6">
        <v>228.13</v>
      </c>
    </row>
    <row r="94" spans="1:3" x14ac:dyDescent="0.35">
      <c r="A94" s="8">
        <f>DATE(2023, 2, 8)</f>
        <v>44965</v>
      </c>
      <c r="B94">
        <v>173.47</v>
      </c>
      <c r="C94" s="6">
        <v>217.4</v>
      </c>
    </row>
    <row r="95" spans="1:3" x14ac:dyDescent="0.35">
      <c r="A95" s="8">
        <f>DATE(2023, 2, 9)</f>
        <v>44966</v>
      </c>
      <c r="B95">
        <v>173.75</v>
      </c>
      <c r="C95" s="6">
        <v>214.28</v>
      </c>
    </row>
    <row r="96" spans="1:3" x14ac:dyDescent="0.35">
      <c r="A96" s="8">
        <f>DATE(2023, 2, 10)</f>
        <v>44967</v>
      </c>
      <c r="B96">
        <v>175.58</v>
      </c>
      <c r="C96" s="6">
        <v>216.5</v>
      </c>
    </row>
    <row r="97" spans="1:3" x14ac:dyDescent="0.35">
      <c r="A97" s="8">
        <f>DATE(2023, 2, 13)</f>
        <v>44970</v>
      </c>
      <c r="B97">
        <v>169.18</v>
      </c>
      <c r="C97" s="6">
        <v>210.5</v>
      </c>
    </row>
    <row r="98" spans="1:3" x14ac:dyDescent="0.35">
      <c r="A98" s="8">
        <f>DATE(2023, 2, 14)</f>
        <v>44971</v>
      </c>
      <c r="B98">
        <v>170.34</v>
      </c>
      <c r="C98" s="6">
        <v>210.5</v>
      </c>
    </row>
    <row r="99" spans="1:3" x14ac:dyDescent="0.35">
      <c r="A99" s="8">
        <f>DATE(2023, 2, 15)</f>
        <v>44972</v>
      </c>
      <c r="B99">
        <v>173.46</v>
      </c>
      <c r="C99" s="6">
        <v>212.13</v>
      </c>
    </row>
    <row r="100" spans="1:3" x14ac:dyDescent="0.35">
      <c r="A100" s="8">
        <f>DATE(2023, 2, 16)</f>
        <v>44973</v>
      </c>
      <c r="B100">
        <v>172.43</v>
      </c>
      <c r="C100" s="6">
        <v>211.67</v>
      </c>
    </row>
    <row r="101" spans="1:3" x14ac:dyDescent="0.35">
      <c r="A101" s="8">
        <f>DATE(2023, 2, 17)</f>
        <v>44974</v>
      </c>
      <c r="B101">
        <v>170.2</v>
      </c>
      <c r="C101" s="6">
        <v>208.65</v>
      </c>
    </row>
    <row r="102" spans="1:3" x14ac:dyDescent="0.35">
      <c r="A102" s="8">
        <f>DATE(2023, 2, 20)</f>
        <v>44977</v>
      </c>
      <c r="B102">
        <v>169.16</v>
      </c>
      <c r="C102" s="6">
        <v>208.33</v>
      </c>
    </row>
    <row r="103" spans="1:3" x14ac:dyDescent="0.35">
      <c r="A103" s="8">
        <f>DATE(2023, 2, 21)</f>
        <v>44978</v>
      </c>
      <c r="B103">
        <v>163.55000000000001</v>
      </c>
      <c r="C103" s="6">
        <v>199.5</v>
      </c>
    </row>
    <row r="104" spans="1:3" x14ac:dyDescent="0.35">
      <c r="A104" s="8">
        <f>DATE(2023, 2, 22)</f>
        <v>44979</v>
      </c>
      <c r="B104">
        <v>163.77000000000001</v>
      </c>
      <c r="C104" s="6">
        <v>198.62</v>
      </c>
    </row>
    <row r="105" spans="1:3" x14ac:dyDescent="0.35">
      <c r="A105" s="8">
        <f>DATE(2023, 2, 23)</f>
        <v>44980</v>
      </c>
      <c r="B105">
        <v>163.28</v>
      </c>
      <c r="C105" s="6">
        <v>201.69</v>
      </c>
    </row>
    <row r="106" spans="1:3" x14ac:dyDescent="0.35">
      <c r="A106" s="8">
        <f>DATE(2023, 2, 24)</f>
        <v>44981</v>
      </c>
      <c r="B106">
        <v>163.52000000000001</v>
      </c>
      <c r="C106" s="6">
        <v>201.63</v>
      </c>
    </row>
    <row r="107" spans="1:3" x14ac:dyDescent="0.35">
      <c r="A107" s="8">
        <f>DATE(2023, 2, 27)</f>
        <v>44984</v>
      </c>
      <c r="B107">
        <v>161.32</v>
      </c>
      <c r="C107" s="6">
        <v>197.69</v>
      </c>
    </row>
    <row r="108" spans="1:3" x14ac:dyDescent="0.35">
      <c r="A108" s="8">
        <f>DATE(2023, 2, 28)</f>
        <v>44985</v>
      </c>
      <c r="B108">
        <v>158.35</v>
      </c>
      <c r="C108" s="6">
        <v>191.38</v>
      </c>
    </row>
    <row r="109" spans="1:3" x14ac:dyDescent="0.35">
      <c r="A109" s="8">
        <f>DATE(2023, 3, 1)</f>
        <v>44986</v>
      </c>
      <c r="B109">
        <v>156.86000000000001</v>
      </c>
      <c r="C109" s="6">
        <v>188.71</v>
      </c>
    </row>
    <row r="110" spans="1:3" x14ac:dyDescent="0.35">
      <c r="A110" s="8">
        <f>DATE(2023, 3, 2)</f>
        <v>44987</v>
      </c>
      <c r="B110">
        <v>152</v>
      </c>
      <c r="C110" s="6">
        <v>181.66</v>
      </c>
    </row>
    <row r="111" spans="1:3" x14ac:dyDescent="0.35">
      <c r="A111" s="8">
        <f>DATE(2023, 3, 3)</f>
        <v>44988</v>
      </c>
      <c r="B111">
        <v>148.94999999999999</v>
      </c>
      <c r="C111" s="6">
        <v>177.38</v>
      </c>
    </row>
    <row r="112" spans="1:3" x14ac:dyDescent="0.35">
      <c r="A112" s="8">
        <f>DATE(2023, 3, 6)</f>
        <v>44991</v>
      </c>
      <c r="B112">
        <v>142.31</v>
      </c>
      <c r="C112" s="6">
        <v>170.38</v>
      </c>
    </row>
    <row r="113" spans="1:3" x14ac:dyDescent="0.35">
      <c r="A113" s="8">
        <f>DATE(2023, 3, 7)</f>
        <v>44992</v>
      </c>
      <c r="B113">
        <v>147.22999999999999</v>
      </c>
      <c r="C113" s="6">
        <v>177.26</v>
      </c>
    </row>
    <row r="114" spans="1:3" x14ac:dyDescent="0.35">
      <c r="A114" s="8">
        <f>DATE(2023, 3, 8)</f>
        <v>44993</v>
      </c>
      <c r="B114">
        <v>150.5</v>
      </c>
      <c r="C114" s="6">
        <v>181.38</v>
      </c>
    </row>
    <row r="115" spans="1:3" x14ac:dyDescent="0.35">
      <c r="A115" s="8">
        <f>DATE(2023, 3, 9)</f>
        <v>44994</v>
      </c>
      <c r="B115">
        <v>154.18</v>
      </c>
      <c r="C115" s="6">
        <v>182.38</v>
      </c>
    </row>
    <row r="116" spans="1:3" x14ac:dyDescent="0.35">
      <c r="A116" s="8">
        <f>DATE(2023, 3, 10)</f>
        <v>44995</v>
      </c>
      <c r="B116">
        <v>172.42</v>
      </c>
      <c r="C116" s="6">
        <v>196.23</v>
      </c>
    </row>
    <row r="117" spans="1:3" x14ac:dyDescent="0.35">
      <c r="A117" s="8">
        <f>DATE(2023, 3, 13)</f>
        <v>44998</v>
      </c>
      <c r="B117">
        <v>164.23</v>
      </c>
      <c r="C117" s="6">
        <v>194.13</v>
      </c>
    </row>
    <row r="118" spans="1:3" x14ac:dyDescent="0.35">
      <c r="A118" s="8">
        <f>DATE(2023, 3, 14)</f>
        <v>44999</v>
      </c>
      <c r="B118">
        <v>148.78</v>
      </c>
      <c r="C118" s="6">
        <v>180.31</v>
      </c>
    </row>
    <row r="119" spans="1:3" x14ac:dyDescent="0.35">
      <c r="A119" s="8">
        <f>DATE(2023, 3, 15)</f>
        <v>45000</v>
      </c>
      <c r="B119">
        <v>144.86000000000001</v>
      </c>
      <c r="C119" s="6">
        <v>174.88</v>
      </c>
    </row>
    <row r="120" spans="1:3" x14ac:dyDescent="0.35">
      <c r="A120" s="8">
        <f>DATE(2023, 3, 16)</f>
        <v>45001</v>
      </c>
      <c r="B120">
        <v>147.63</v>
      </c>
      <c r="C120" s="6">
        <v>176.81</v>
      </c>
    </row>
    <row r="121" spans="1:3" x14ac:dyDescent="0.35">
      <c r="A121" s="8">
        <f>DATE(2023, 3, 17)</f>
        <v>45002</v>
      </c>
      <c r="B121">
        <v>148.49</v>
      </c>
      <c r="C121" s="6">
        <v>177.24</v>
      </c>
    </row>
    <row r="122" spans="1:3" x14ac:dyDescent="0.35">
      <c r="A122" s="8">
        <f>DATE(2023, 3, 20)</f>
        <v>45005</v>
      </c>
      <c r="B122">
        <v>142.75</v>
      </c>
      <c r="C122" s="6">
        <v>174.6</v>
      </c>
    </row>
    <row r="123" spans="1:3" x14ac:dyDescent="0.35">
      <c r="A123" s="8">
        <f>DATE(2023, 3, 21)</f>
        <v>45006</v>
      </c>
      <c r="B123">
        <v>149.66</v>
      </c>
      <c r="C123" s="6">
        <v>179</v>
      </c>
    </row>
    <row r="124" spans="1:3" x14ac:dyDescent="0.35">
      <c r="A124" s="8">
        <f>DATE(2023, 3, 22)</f>
        <v>45007</v>
      </c>
      <c r="B124">
        <v>146.5</v>
      </c>
      <c r="C124" s="6">
        <v>177.88</v>
      </c>
    </row>
    <row r="125" spans="1:3" x14ac:dyDescent="0.35">
      <c r="A125" s="8">
        <f>DATE(2023, 3, 23)</f>
        <v>45008</v>
      </c>
      <c r="B125">
        <v>154.05000000000001</v>
      </c>
      <c r="C125" s="6">
        <v>184.75</v>
      </c>
    </row>
    <row r="126" spans="1:3" x14ac:dyDescent="0.35">
      <c r="A126" s="8">
        <f>DATE(2023, 3, 24)</f>
        <v>45009</v>
      </c>
      <c r="B126">
        <v>145.25</v>
      </c>
      <c r="C126" s="6">
        <v>177.36</v>
      </c>
    </row>
    <row r="127" spans="1:3" x14ac:dyDescent="0.35">
      <c r="A127" s="8">
        <f>DATE(2023, 3, 27)</f>
        <v>45012</v>
      </c>
      <c r="B127">
        <v>145.13999999999999</v>
      </c>
      <c r="C127" s="6">
        <v>176.1</v>
      </c>
    </row>
    <row r="128" spans="1:3" x14ac:dyDescent="0.35">
      <c r="A128" s="8">
        <f>DATE(2023, 3, 28)</f>
        <v>45013</v>
      </c>
      <c r="B128">
        <v>149.06</v>
      </c>
      <c r="C128" s="6">
        <v>180.49</v>
      </c>
    </row>
    <row r="129" spans="1:3" x14ac:dyDescent="0.35">
      <c r="A129" s="8">
        <f>DATE(2023, 3, 29)</f>
        <v>45014</v>
      </c>
      <c r="B129">
        <v>150.59</v>
      </c>
      <c r="C129" s="6">
        <v>181.68</v>
      </c>
    </row>
    <row r="130" spans="1:3" x14ac:dyDescent="0.35">
      <c r="A130" s="8">
        <f>DATE(2023, 3, 30)</f>
        <v>45015</v>
      </c>
      <c r="B130">
        <v>155.21</v>
      </c>
      <c r="C130" s="6">
        <v>185.75</v>
      </c>
    </row>
    <row r="131" spans="1:3" x14ac:dyDescent="0.35">
      <c r="A131" s="8">
        <f>DATE(2023, 3, 31)</f>
        <v>45016</v>
      </c>
      <c r="B131">
        <v>164.67000000000002</v>
      </c>
      <c r="C131" s="6">
        <v>194.25</v>
      </c>
    </row>
    <row r="132" spans="1:3" x14ac:dyDescent="0.35">
      <c r="A132" s="9"/>
    </row>
    <row r="133" spans="1:3" x14ac:dyDescent="0.35">
      <c r="A133" s="9"/>
    </row>
  </sheetData>
  <pageMargins left="0.7" right="0.7" top="0.75" bottom="0.75" header="0.3" footer="0.3"/>
  <pageSetup paperSize="9" orientation="portrait" r:id="rId1"/>
  <headerFooter>
    <oddFooter>&amp;C&amp;"Calibri"&amp;11&amp;K000000_x000D_&amp;1#&amp;"Calibri"&amp;10&amp;K000000Internal</oddFooter>
  </headerFooter>
  <customProperties>
    <customPr name="GvHasTableInfo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Anika Reyes Napoles</dc:creator>
  <cp:lastModifiedBy>Erich Bruce</cp:lastModifiedBy>
  <dcterms:created xsi:type="dcterms:W3CDTF">2022-11-03T11:57:17Z</dcterms:created>
  <dcterms:modified xsi:type="dcterms:W3CDTF">2023-05-09T11:22:32Z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vWorkbookVersion">
    <vt:i4>5</vt:i4>
  </property>
  <property fmtid="{D5CDD505-2E9C-101B-9397-08002B2CF9AE}" pid="3" name="MSIP_Label_2e952e98-911c-4aff-840a-f71bc6baaf7f_Enabled">
    <vt:lpwstr>true</vt:lpwstr>
  </property>
  <property fmtid="{D5CDD505-2E9C-101B-9397-08002B2CF9AE}" pid="4" name="MSIP_Label_2e952e98-911c-4aff-840a-f71bc6baaf7f_SetDate">
    <vt:lpwstr>2023-05-09T11:22:17Z</vt:lpwstr>
  </property>
  <property fmtid="{D5CDD505-2E9C-101B-9397-08002B2CF9AE}" pid="5" name="MSIP_Label_2e952e98-911c-4aff-840a-f71bc6baaf7f_Method">
    <vt:lpwstr>Standard</vt:lpwstr>
  </property>
  <property fmtid="{D5CDD505-2E9C-101B-9397-08002B2CF9AE}" pid="6" name="MSIP_Label_2e952e98-911c-4aff-840a-f71bc6baaf7f_Name">
    <vt:lpwstr>2e952e98-911c-4aff-840a-f71bc6baaf7f</vt:lpwstr>
  </property>
  <property fmtid="{D5CDD505-2E9C-101B-9397-08002B2CF9AE}" pid="7" name="MSIP_Label_2e952e98-911c-4aff-840a-f71bc6baaf7f_SiteId">
    <vt:lpwstr>e00ddcdf-1e0f-4be5-a37a-894a4731986a</vt:lpwstr>
  </property>
  <property fmtid="{D5CDD505-2E9C-101B-9397-08002B2CF9AE}" pid="8" name="MSIP_Label_2e952e98-911c-4aff-840a-f71bc6baaf7f_ActionId">
    <vt:lpwstr>c39c050f-4e9c-4935-858e-446c2b5cb454</vt:lpwstr>
  </property>
  <property fmtid="{D5CDD505-2E9C-101B-9397-08002B2CF9AE}" pid="9" name="MSIP_Label_2e952e98-911c-4aff-840a-f71bc6baaf7f_ContentBits">
    <vt:lpwstr>2</vt:lpwstr>
  </property>
</Properties>
</file>